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250" windowHeight="5625" activeTab="2"/>
  </bookViews>
  <sheets>
    <sheet name="Plan1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IRRF09" sheetId="10" r:id="rId10"/>
    <sheet name="Conc" sheetId="11" r:id="rId11"/>
  </sheets>
  <externalReferences>
    <externalReference r:id="rId14"/>
  </externalReferences>
  <definedNames>
    <definedName name="_xlnm.Print_Area" localSheetId="2">'02'!$A$1:$N$65</definedName>
    <definedName name="_xlnm.Print_Area" localSheetId="3">'03'!$A$1:$L$55</definedName>
    <definedName name="_xlnm.Print_Area" localSheetId="4">'04'!$A$1:$R$60</definedName>
    <definedName name="_xlnm.Print_Area" localSheetId="5">'05'!$A$1:$F$57</definedName>
    <definedName name="_xlnm.Print_Area" localSheetId="8">'08'!$A$1:$H$52</definedName>
    <definedName name="_xlnm.Print_Area" localSheetId="9">'IRRF09'!$A$1:$C$61</definedName>
    <definedName name="_xlnm.Print_Titles" localSheetId="1">'01'!$3:$20</definedName>
    <definedName name="_xlnm.Print_Titles" localSheetId="2">'02'!$1:$21</definedName>
    <definedName name="_xlnm.Print_Titles" localSheetId="3">'03'!$1:$19</definedName>
    <definedName name="_xlnm.Print_Titles" localSheetId="4">'04'!$1:$19</definedName>
    <definedName name="_xlnm.Print_Titles" localSheetId="5">'05'!$1:$20</definedName>
    <definedName name="_xlnm.Print_Titles" localSheetId="8">'08'!$1:$19</definedName>
  </definedNames>
  <calcPr fullCalcOnLoad="1" fullPrecision="0"/>
</workbook>
</file>

<file path=xl/sharedStrings.xml><?xml version="1.0" encoding="utf-8"?>
<sst xmlns="http://schemas.openxmlformats.org/spreadsheetml/2006/main" count="707" uniqueCount="323">
  <si>
    <t>-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</si>
  <si>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</si>
  <si>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</si>
  <si>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</si>
  <si>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</si>
  <si>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</si>
  <si>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</si>
  <si>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</si>
  <si>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</si>
  <si>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Mês/Ano</t>
  </si>
  <si>
    <t>Salário</t>
  </si>
  <si>
    <t>Coeficiente</t>
  </si>
  <si>
    <t>$</t>
  </si>
  <si>
    <t>( 9 )</t>
  </si>
  <si>
    <t>Principal</t>
  </si>
  <si>
    <t>Subtotal</t>
  </si>
  <si>
    <t>Juros</t>
  </si>
  <si>
    <t>Valor</t>
  </si>
  <si>
    <t>Total</t>
  </si>
  <si>
    <t>Apurado</t>
  </si>
  <si>
    <t>Acumulado</t>
  </si>
  <si>
    <t>dos</t>
  </si>
  <si>
    <t>Principal,</t>
  </si>
  <si>
    <t>do Débito</t>
  </si>
  <si>
    <t>Corrigido</t>
  </si>
  <si>
    <t xml:space="preserve">12% A.A. </t>
  </si>
  <si>
    <t>Trabalhista</t>
  </si>
  <si>
    <t xml:space="preserve">art. 39 - Lei </t>
  </si>
  <si>
    <t xml:space="preserve"> 8.177/91 de</t>
  </si>
  <si>
    <t>CONCLUSÃO</t>
  </si>
  <si>
    <t>VALORES</t>
  </si>
  <si>
    <t>APURADOS</t>
  </si>
  <si>
    <t>Reclamada</t>
  </si>
  <si>
    <t>PODER JUDICIÁRIO FEDERAL - JUSTIÇA DO TRABALHO</t>
  </si>
  <si>
    <t xml:space="preserve">TABELA ÚNICA PARA ATUALIZAÇÃO DE DÉBITOS TRABALHISTAS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</si>
  <si>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</si>
  <si>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</si>
  <si>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</si>
  <si>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</si>
  <si>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</si>
  <si>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</si>
  <si>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</si>
  <si>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</si>
  <si>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</si>
  <si>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</si>
  <si>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</si>
  <si>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</si>
  <si>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( 10 )</t>
  </si>
  <si>
    <t>( 11 )</t>
  </si>
  <si>
    <t>( 12 )</t>
  </si>
  <si>
    <t>Juros Simples</t>
  </si>
  <si>
    <t>Mensal</t>
  </si>
  <si>
    <t>Vigente em</t>
  </si>
  <si>
    <t>Dias</t>
  </si>
  <si>
    <t>( 13 )</t>
  </si>
  <si>
    <t>( 14 )</t>
  </si>
  <si>
    <t>( 15 )</t>
  </si>
  <si>
    <t>Número de</t>
  </si>
  <si>
    <t>Dias Úteis</t>
  </si>
  <si>
    <t xml:space="preserve">Número de </t>
  </si>
  <si>
    <t>Valor das Hs.</t>
  </si>
  <si>
    <t xml:space="preserve">FGTS + </t>
  </si>
  <si>
    <t>Hs. Extras</t>
  </si>
  <si>
    <t>com</t>
  </si>
  <si>
    <t>Hs Extras</t>
  </si>
  <si>
    <t>Feriados</t>
  </si>
  <si>
    <t xml:space="preserve">Por </t>
  </si>
  <si>
    <t xml:space="preserve">Extras </t>
  </si>
  <si>
    <t>Multa 40%</t>
  </si>
  <si>
    <t>e  FGTS</t>
  </si>
  <si>
    <t>Intervalo</t>
  </si>
  <si>
    <t>Adicional</t>
  </si>
  <si>
    <t>Mensais</t>
  </si>
  <si>
    <t>c/Adicional</t>
  </si>
  <si>
    <t>Hora</t>
  </si>
  <si>
    <t xml:space="preserve">Intervalo </t>
  </si>
  <si>
    <t xml:space="preserve">+  Multa </t>
  </si>
  <si>
    <t>Intra-</t>
  </si>
  <si>
    <t>c/adicional</t>
  </si>
  <si>
    <t>de 50%</t>
  </si>
  <si>
    <t>Intrajornada</t>
  </si>
  <si>
    <t>jornada</t>
  </si>
  <si>
    <t>c/Adic. 50%</t>
  </si>
  <si>
    <t>(C.2 x 1,50)</t>
  </si>
  <si>
    <t>(C.3 x C.4)</t>
  </si>
  <si>
    <t>Valor Total das</t>
  </si>
  <si>
    <t>Valor dos</t>
  </si>
  <si>
    <t>Horas Extras</t>
  </si>
  <si>
    <t>Úteis</t>
  </si>
  <si>
    <t>Reflexos</t>
  </si>
  <si>
    <t xml:space="preserve"> Multa 40%</t>
  </si>
  <si>
    <t>DSR's sobre</t>
  </si>
  <si>
    <t>+  Multa FGTS</t>
  </si>
  <si>
    <t>c/Adicionais</t>
  </si>
  <si>
    <t>(C.5 % 11,2)</t>
  </si>
  <si>
    <t>(C.7 x C.8)</t>
  </si>
  <si>
    <t>(C.9 % C.10)</t>
  </si>
  <si>
    <t>(C.9 + C.11)</t>
  </si>
  <si>
    <t xml:space="preserve"> BASE CÁLCULO IMPOSTO DE RENDA </t>
  </si>
  <si>
    <t>INSTRUÇÃO NORMATIVA RFB Nº 1.127 DE 07/12/2011</t>
  </si>
  <si>
    <t>(+) PRINCIPAL E CORREÇÃO MONETÁRIA SEM O CÔMPUTO DOS JUROS........................................................................................................</t>
  </si>
  <si>
    <t>R$</t>
  </si>
  <si>
    <t>(-) AVISO PRÉVIO INDENIZADO E INDENIZAÇÃO...................................................................................................</t>
  </si>
  <si>
    <t>(-) PARTICIPAÇÃO NOS LUCROS.................................................................................</t>
  </si>
  <si>
    <t>(-) DEDUÇÃO DO INSS....................................................................................................................................</t>
  </si>
  <si>
    <t>(-) FGTS.....................................................................................................................................................</t>
  </si>
  <si>
    <t>(=) SALÁRIO BASE PARA O IRRF.......................................................................................................................</t>
  </si>
  <si>
    <t>QUANTIDADE DE MESES ..................................................................</t>
  </si>
  <si>
    <t>BASE DE CÁLCULO (MÉDIA DO PERÍODO) ..............................................</t>
  </si>
  <si>
    <t>(%) ALÍQUOTA............................................................................................................................................</t>
  </si>
  <si>
    <t>(=) SUBTOTAL................................................................................................................................................</t>
  </si>
  <si>
    <t>ISENTO</t>
  </si>
  <si>
    <t>(-) PARCELA À DEDUZIR DO IR.......................................................................................................................................................</t>
  </si>
  <si>
    <t>_______________</t>
  </si>
  <si>
    <t>VALOR DO IRRF...............................................................................................................................................</t>
  </si>
  <si>
    <t xml:space="preserve">                        TABELA DO IRF 2014 - VIGÊNCIA A PARTIR DE 01.01.2014</t>
  </si>
  <si>
    <r>
      <t xml:space="preserve">                        Medida Provisória 528/2011 convertida na </t>
    </r>
    <r>
      <rPr>
        <u val="single"/>
        <sz val="8"/>
        <color indexed="12"/>
        <rFont val="Tahoma"/>
        <family val="2"/>
      </rPr>
      <t>Lei 12.469/2011</t>
    </r>
  </si>
  <si>
    <t>Base de Cálculo (R$)</t>
  </si>
  <si>
    <t>Alíquota (%)</t>
  </si>
  <si>
    <t>Parcela a Deduzir do IR (R$)</t>
  </si>
  <si>
    <t>Até 1.787,77</t>
  </si>
  <si>
    <t>De 1.787,78 até 2.679,29</t>
  </si>
  <si>
    <t>De 2.679,30 até 3.572,43</t>
  </si>
  <si>
    <t>De 3.572,44 até 4.463,81</t>
  </si>
  <si>
    <t>Acima de 4.463,81</t>
  </si>
  <si>
    <r>
      <t>Dedução por Dependente:</t>
    </r>
    <r>
      <rPr>
        <i/>
        <sz val="8"/>
        <rFont val="Tahoma"/>
        <family val="2"/>
      </rPr>
      <t> </t>
    </r>
    <r>
      <rPr>
        <sz val="10"/>
        <rFont val="Arial"/>
        <family val="0"/>
      </rPr>
      <t>R$ 179,71 (Cento e Setenta e Nove Reais e Setenta e Um Centavos).</t>
    </r>
  </si>
  <si>
    <t>Valor do</t>
  </si>
  <si>
    <t>FGTS</t>
  </si>
  <si>
    <t>Horas</t>
  </si>
  <si>
    <t>Carga</t>
  </si>
  <si>
    <t>Base Cálculo</t>
  </si>
  <si>
    <t>Horária</t>
  </si>
  <si>
    <t>pela</t>
  </si>
  <si>
    <r>
      <t>Título:</t>
    </r>
    <r>
      <rPr>
        <b/>
        <sz val="8"/>
        <rFont val="Tahoma"/>
        <family val="2"/>
      </rPr>
      <t xml:space="preserve"> ENCARGOS PREVIDENCIÁRIOS - INSS DA ÉPOCA NA COMPETÊNCIA DO CRÉDITO</t>
    </r>
  </si>
  <si>
    <t>Salário de</t>
  </si>
  <si>
    <t>Faixa de</t>
  </si>
  <si>
    <t>Faixa do</t>
  </si>
  <si>
    <t>Contribuição</t>
  </si>
  <si>
    <t>Remuneração</t>
  </si>
  <si>
    <t>Contribuição base</t>
  </si>
  <si>
    <t>Encargos</t>
  </si>
  <si>
    <t>maior</t>
  </si>
  <si>
    <t>Percebida</t>
  </si>
  <si>
    <t>de Cálculo ou maior</t>
  </si>
  <si>
    <t>Previdenciarios</t>
  </si>
  <si>
    <t>Valor Teto</t>
  </si>
  <si>
    <t>Pelo Autor</t>
  </si>
  <si>
    <t>Valor teto ou salário</t>
  </si>
  <si>
    <t>7,65% a partir</t>
  </si>
  <si>
    <t>8,65% a partir</t>
  </si>
  <si>
    <t>9% de 01/95</t>
  </si>
  <si>
    <t>11% de 08/95</t>
  </si>
  <si>
    <t>Época da</t>
  </si>
  <si>
    <t>(legal)</t>
  </si>
  <si>
    <t>Incidente</t>
  </si>
  <si>
    <t>de contrib. igual ou</t>
  </si>
  <si>
    <t>de 05/2004</t>
  </si>
  <si>
    <t>até atual</t>
  </si>
  <si>
    <t>Ao INSS</t>
  </si>
  <si>
    <t>Menor ao</t>
  </si>
  <si>
    <t>Valor do Teto</t>
  </si>
  <si>
    <t>Previdenciários</t>
  </si>
  <si>
    <t>8% a partir</t>
  </si>
  <si>
    <t>9% a partir</t>
  </si>
  <si>
    <t>de 01/2008</t>
  </si>
  <si>
    <t>Competência</t>
  </si>
  <si>
    <r>
      <t>Título:</t>
    </r>
    <r>
      <rPr>
        <b/>
        <sz val="8"/>
        <rFont val="Tahoma"/>
        <family val="2"/>
      </rPr>
      <t xml:space="preserve"> LEVANTAMENTO DOS VALORES PARA DESCONTO DO INSS</t>
    </r>
  </si>
  <si>
    <t>Valor das</t>
  </si>
  <si>
    <r>
      <t>Título:</t>
    </r>
    <r>
      <rPr>
        <b/>
        <sz val="8"/>
        <rFont val="Tahoma"/>
        <family val="2"/>
      </rPr>
      <t xml:space="preserve"> LEVANTAMENTO DOS VALORES INCIDENTES PARA O INSS</t>
    </r>
  </si>
  <si>
    <t>INSS a ser</t>
  </si>
  <si>
    <t>INSS</t>
  </si>
  <si>
    <t>descontado</t>
  </si>
  <si>
    <t>sobre o total</t>
  </si>
  <si>
    <t>Recolhido em</t>
  </si>
  <si>
    <t>Observando-se</t>
  </si>
  <si>
    <t>do Reclamante</t>
  </si>
  <si>
    <t>Holleriths</t>
  </si>
  <si>
    <t>o Teto Máximo</t>
  </si>
  <si>
    <t>para o Recte</t>
  </si>
  <si>
    <t>(C.3 - C.4)</t>
  </si>
  <si>
    <t>(C.5 x C.6)</t>
  </si>
  <si>
    <t>(C.2 x C.6)</t>
  </si>
  <si>
    <t>Designação</t>
  </si>
  <si>
    <t>Valores</t>
  </si>
  <si>
    <t>Ávos</t>
  </si>
  <si>
    <t>por</t>
  </si>
  <si>
    <t>das</t>
  </si>
  <si>
    <t>Base de</t>
  </si>
  <si>
    <t>13.º salários,</t>
  </si>
  <si>
    <t>e Multa</t>
  </si>
  <si>
    <t>Apuradas</t>
  </si>
  <si>
    <t>Férias</t>
  </si>
  <si>
    <t>Férias e</t>
  </si>
  <si>
    <t>de 40%</t>
  </si>
  <si>
    <t>com Multa</t>
  </si>
  <si>
    <t>1/3 sobre</t>
  </si>
  <si>
    <t>Extras</t>
  </si>
  <si>
    <t>(C.5xC.6:C.7)</t>
  </si>
  <si>
    <t>(C.8%11,2)</t>
  </si>
  <si>
    <t>(C.8+C.9)</t>
  </si>
  <si>
    <t>(C.10xC.11)</t>
  </si>
  <si>
    <t>determinado pela</t>
  </si>
  <si>
    <t>13º Salário/06</t>
  </si>
  <si>
    <t>13º Salário/07</t>
  </si>
  <si>
    <t>13º Salário/08</t>
  </si>
  <si>
    <t>Aviso Prévio</t>
  </si>
  <si>
    <t xml:space="preserve">Vigente em </t>
  </si>
  <si>
    <t xml:space="preserve">Reflexos de </t>
  </si>
  <si>
    <t>nos DSR's</t>
  </si>
  <si>
    <t xml:space="preserve">Horas </t>
  </si>
  <si>
    <t>(C.2+C.3+C.4+C.5)</t>
  </si>
  <si>
    <t>por Hora</t>
  </si>
  <si>
    <t>(C.2 * C.3)</t>
  </si>
  <si>
    <t>Salário por Hora</t>
  </si>
  <si>
    <t>( 14)</t>
  </si>
  <si>
    <t>cfm</t>
  </si>
  <si>
    <t>Anexo</t>
  </si>
  <si>
    <t>01</t>
  </si>
  <si>
    <t>(C.7 % 11,2)</t>
  </si>
  <si>
    <t>(C.7 + C.8)</t>
  </si>
  <si>
    <t>(C.9 x C.10)</t>
  </si>
  <si>
    <t>(C.11 % C.12)</t>
  </si>
  <si>
    <t>(C.11 + C.13)</t>
  </si>
  <si>
    <t>e</t>
  </si>
  <si>
    <t xml:space="preserve">DSR´s </t>
  </si>
  <si>
    <t>(C.5 + C.6)</t>
  </si>
  <si>
    <t>FGTS Corrigido</t>
  </si>
  <si>
    <t>Base INSS</t>
  </si>
  <si>
    <t>(-) FÉRIAS VENCIDAS E PROPORCIONAIS INDENIZADS + 1/3 ..........................................................................................................................................</t>
  </si>
  <si>
    <t xml:space="preserve">        CONTEÚDO</t>
  </si>
  <si>
    <t>I</t>
  </si>
  <si>
    <t>PRINCIPAL..................................................................................................…...............................................................................</t>
  </si>
  <si>
    <t>II</t>
  </si>
  <si>
    <t>CORREÇÃO MONETÁRIA..............................................................….................................................................................................</t>
  </si>
  <si>
    <t>III</t>
  </si>
  <si>
    <t>JUROS .............................................................................................................................................................................................................</t>
  </si>
  <si>
    <t>IV</t>
  </si>
  <si>
    <t>VALOR APURADO............................................................................................................................................................................</t>
  </si>
  <si>
    <t>V</t>
  </si>
  <si>
    <t>VI</t>
  </si>
  <si>
    <t>VII</t>
  </si>
  <si>
    <t>VIII</t>
  </si>
  <si>
    <t>IX</t>
  </si>
  <si>
    <t>X</t>
  </si>
  <si>
    <t>XI</t>
  </si>
  <si>
    <t>XII</t>
  </si>
  <si>
    <t>TOTAL DOS VALORES APURADOS................................................................................................</t>
  </si>
  <si>
    <t>....................................................</t>
  </si>
  <si>
    <t>Terceiros (5,8%)............................................................................................................................................</t>
  </si>
  <si>
    <t>Anexo 04</t>
  </si>
  <si>
    <t>XIII</t>
  </si>
  <si>
    <t>ATÉ 31 DE OUTUBRO DE 2014 - PARA 1º DE NOVEMBRO DE 2014*</t>
  </si>
  <si>
    <r>
      <t xml:space="preserve">*TR prefixada de 1º outubro/2014 a 1º novembro/2014 (Banco Central) = </t>
    </r>
    <r>
      <rPr>
        <b/>
        <sz val="16"/>
        <color indexed="14"/>
        <rFont val="Calibri"/>
        <family val="2"/>
      </rPr>
      <t>0,10380%</t>
    </r>
  </si>
  <si>
    <t>INTERVALO INTRAJORNADA (Anexo 02)</t>
  </si>
  <si>
    <t>REFLEXOS DAS HORAS INTERVALO INTRAJORNADA - Sobre DSR´s (Anexo 03)</t>
  </si>
  <si>
    <t>dos autos</t>
  </si>
  <si>
    <t>cfm. fls.</t>
  </si>
  <si>
    <r>
      <t>Título:</t>
    </r>
    <r>
      <rPr>
        <b/>
        <sz val="8"/>
        <rFont val="Tahoma"/>
        <family val="2"/>
      </rPr>
      <t xml:space="preserve"> EVOLUÇÃO SALARIAL PREVISTA NOS DOCUMENTOS ACOSTADOS NOS AUTOS</t>
    </r>
  </si>
  <si>
    <t>Período Aquisitivo</t>
  </si>
  <si>
    <t>18/12/06 à 16/01/07</t>
  </si>
  <si>
    <t>17/12/06 à 16/12/07</t>
  </si>
  <si>
    <t>17/12/05 à 16/12/06</t>
  </si>
  <si>
    <t>16/06/08 à 15/07/08</t>
  </si>
  <si>
    <t>Período de Férias</t>
  </si>
  <si>
    <r>
      <t>Título:</t>
    </r>
    <r>
      <rPr>
        <b/>
        <sz val="8"/>
        <rFont val="Tahoma"/>
        <family val="2"/>
      </rPr>
      <t xml:space="preserve"> HORAS EXTRAS PELA VIOLAÇÃO DAS DISPOSIÇÕES DO ART. 71 DA CLT - RELATIVAS AO INTERVALO INTRAJORNADA COM ADICIONAL LEGAL DE 50%</t>
    </r>
  </si>
  <si>
    <t xml:space="preserve">           RELATIVAMENTE AO PERÍODO DE 29/07/2006 À 10/12/2008</t>
  </si>
  <si>
    <r>
      <t>Título:</t>
    </r>
    <r>
      <rPr>
        <b/>
        <sz val="8"/>
        <rFont val="Tahoma"/>
        <family val="2"/>
      </rPr>
      <t xml:space="preserve"> REFLEXOS DAS HORAS EXTRAS NOS DSR´s INCLUSIVE FERIADOS.</t>
    </r>
  </si>
  <si>
    <r>
      <t>Título:</t>
    </r>
    <r>
      <rPr>
        <b/>
        <sz val="8"/>
        <rFont val="Tahoma"/>
        <family val="2"/>
      </rPr>
      <t xml:space="preserve"> REFLEXOS DAS HORAS EXTRAS SOBRE 13º SALÁRIO INCLUSIVE PROP., FÉRIAS + 1/3 INCLUSIVE PROP., AVISO PRÉVIO E FGTS COM MULTA DE 40%</t>
    </r>
  </si>
  <si>
    <t>Corr. Monet.</t>
  </si>
  <si>
    <t>e Juros devidos</t>
  </si>
  <si>
    <r>
      <t xml:space="preserve">em </t>
    </r>
    <r>
      <rPr>
        <b/>
        <sz val="8"/>
        <rFont val="Tahoma"/>
        <family val="2"/>
      </rPr>
      <t>01/11/2014</t>
    </r>
  </si>
  <si>
    <r>
      <t>Distribuição:</t>
    </r>
    <r>
      <rPr>
        <b/>
        <sz val="8"/>
        <rFont val="Tahoma"/>
        <family val="2"/>
      </rPr>
      <t xml:space="preserve"> 30/04/2009</t>
    </r>
    <r>
      <rPr>
        <sz val="8"/>
        <rFont val="Tahoma"/>
        <family val="2"/>
      </rPr>
      <t xml:space="preserve">                  Prescrição: </t>
    </r>
    <r>
      <rPr>
        <b/>
        <sz val="8"/>
        <rFont val="Tahoma"/>
        <family val="2"/>
      </rPr>
      <t>30/04/2004</t>
    </r>
  </si>
  <si>
    <r>
      <t>Admissão:</t>
    </r>
    <r>
      <rPr>
        <b/>
        <sz val="8"/>
        <rFont val="Tahoma"/>
        <family val="2"/>
      </rPr>
      <t xml:space="preserve"> 16/04/2001</t>
    </r>
    <r>
      <rPr>
        <sz val="8"/>
        <rFont val="Tahoma"/>
        <family val="2"/>
      </rPr>
      <t xml:space="preserve">                     Demissão:</t>
    </r>
    <r>
      <rPr>
        <b/>
        <sz val="8"/>
        <rFont val="Tahoma"/>
        <family val="2"/>
      </rPr>
      <t xml:space="preserve"> 10/12/2008</t>
    </r>
    <r>
      <rPr>
        <sz val="8"/>
        <rFont val="Tahoma"/>
        <family val="2"/>
      </rPr>
      <t xml:space="preserve">             </t>
    </r>
  </si>
  <si>
    <r>
      <t>Admissão:</t>
    </r>
    <r>
      <rPr>
        <b/>
        <sz val="8"/>
        <rFont val="Tahoma"/>
        <family val="2"/>
      </rPr>
      <t xml:space="preserve"> 16/04/2001</t>
    </r>
    <r>
      <rPr>
        <sz val="8"/>
        <rFont val="Tahoma"/>
        <family val="2"/>
      </rPr>
      <t xml:space="preserve">               Demissão:</t>
    </r>
    <r>
      <rPr>
        <b/>
        <sz val="8"/>
        <rFont val="Tahoma"/>
        <family val="2"/>
      </rPr>
      <t xml:space="preserve"> 10/12/2008</t>
    </r>
    <r>
      <rPr>
        <sz val="8"/>
        <rFont val="Tahoma"/>
        <family val="2"/>
      </rPr>
      <t xml:space="preserve">                Distribuição:</t>
    </r>
    <r>
      <rPr>
        <b/>
        <sz val="8"/>
        <rFont val="Tahoma"/>
        <family val="2"/>
      </rPr>
      <t xml:space="preserve"> 30/04/2009   </t>
    </r>
    <r>
      <rPr>
        <sz val="8"/>
        <rFont val="Tahoma"/>
        <family val="2"/>
      </rPr>
      <t xml:space="preserve">              Prescrição:</t>
    </r>
    <r>
      <rPr>
        <b/>
        <sz val="8"/>
        <rFont val="Tahoma"/>
        <family val="2"/>
      </rPr>
      <t xml:space="preserve"> 30/04/2004</t>
    </r>
    <r>
      <rPr>
        <sz val="8"/>
        <rFont val="Tahoma"/>
        <family val="2"/>
      </rPr>
      <t xml:space="preserve">      </t>
    </r>
  </si>
  <si>
    <r>
      <t>Admissão:</t>
    </r>
    <r>
      <rPr>
        <b/>
        <sz val="8"/>
        <rFont val="Tahoma"/>
        <family val="2"/>
      </rPr>
      <t xml:space="preserve"> 16/04/2001</t>
    </r>
    <r>
      <rPr>
        <sz val="8"/>
        <rFont val="Tahoma"/>
        <family val="2"/>
      </rPr>
      <t xml:space="preserve">            Demissão:</t>
    </r>
    <r>
      <rPr>
        <b/>
        <sz val="8"/>
        <rFont val="Tahoma"/>
        <family val="2"/>
      </rPr>
      <t xml:space="preserve"> 10/12/2008</t>
    </r>
    <r>
      <rPr>
        <sz val="8"/>
        <rFont val="Tahoma"/>
        <family val="2"/>
      </rPr>
      <t xml:space="preserve">            Distribuição:</t>
    </r>
    <r>
      <rPr>
        <b/>
        <sz val="8"/>
        <rFont val="Tahoma"/>
        <family val="2"/>
      </rPr>
      <t xml:space="preserve"> 30/04/2009   </t>
    </r>
    <r>
      <rPr>
        <sz val="8"/>
        <rFont val="Tahoma"/>
        <family val="2"/>
      </rPr>
      <t xml:space="preserve">          Prescrição:</t>
    </r>
    <r>
      <rPr>
        <b/>
        <sz val="8"/>
        <rFont val="Tahoma"/>
        <family val="2"/>
      </rPr>
      <t xml:space="preserve"> 30/04/2004</t>
    </r>
    <r>
      <rPr>
        <sz val="8"/>
        <rFont val="Tahoma"/>
        <family val="2"/>
      </rPr>
      <t xml:space="preserve">      </t>
    </r>
  </si>
  <si>
    <r>
      <t>Admissão:</t>
    </r>
    <r>
      <rPr>
        <b/>
        <sz val="8"/>
        <rFont val="Tahoma"/>
        <family val="2"/>
      </rPr>
      <t xml:space="preserve"> 16/04/2001</t>
    </r>
    <r>
      <rPr>
        <sz val="8"/>
        <rFont val="Tahoma"/>
        <family val="2"/>
      </rPr>
      <t xml:space="preserve">            Demissão:</t>
    </r>
    <r>
      <rPr>
        <b/>
        <sz val="8"/>
        <rFont val="Tahoma"/>
        <family val="2"/>
      </rPr>
      <t xml:space="preserve"> 10/12/2008</t>
    </r>
    <r>
      <rPr>
        <sz val="8"/>
        <rFont val="Tahoma"/>
        <family val="2"/>
      </rPr>
      <t xml:space="preserve">            Distribuição:</t>
    </r>
    <r>
      <rPr>
        <b/>
        <sz val="8"/>
        <rFont val="Tahoma"/>
        <family val="2"/>
      </rPr>
      <t xml:space="preserve"> 30/04/2009   </t>
    </r>
    <r>
      <rPr>
        <sz val="8"/>
        <rFont val="Tahoma"/>
        <family val="2"/>
      </rPr>
      <t xml:space="preserve">         Prescrição:</t>
    </r>
    <r>
      <rPr>
        <b/>
        <sz val="8"/>
        <rFont val="Tahoma"/>
        <family val="2"/>
      </rPr>
      <t xml:space="preserve"> 30/04/2004</t>
    </r>
    <r>
      <rPr>
        <sz val="8"/>
        <rFont val="Tahoma"/>
        <family val="2"/>
      </rPr>
      <t xml:space="preserve">      </t>
    </r>
  </si>
  <si>
    <r>
      <t>Admissão:</t>
    </r>
    <r>
      <rPr>
        <b/>
        <sz val="8"/>
        <rFont val="Tahoma"/>
        <family val="2"/>
      </rPr>
      <t xml:space="preserve"> 16/04/2001</t>
    </r>
    <r>
      <rPr>
        <sz val="8"/>
        <rFont val="Tahoma"/>
        <family val="2"/>
      </rPr>
      <t xml:space="preserve">            Demissão:</t>
    </r>
    <r>
      <rPr>
        <b/>
        <sz val="8"/>
        <rFont val="Tahoma"/>
        <family val="2"/>
      </rPr>
      <t xml:space="preserve"> 10/12/2008</t>
    </r>
    <r>
      <rPr>
        <sz val="8"/>
        <rFont val="Tahoma"/>
        <family val="2"/>
      </rPr>
      <t xml:space="preserve">            Distribuição:</t>
    </r>
    <r>
      <rPr>
        <b/>
        <sz val="8"/>
        <rFont val="Tahoma"/>
        <family val="2"/>
      </rPr>
      <t xml:space="preserve"> 30/04/2009   </t>
    </r>
    <r>
      <rPr>
        <sz val="8"/>
        <rFont val="Tahoma"/>
        <family val="2"/>
      </rPr>
      <t xml:space="preserve">        Prescrição:</t>
    </r>
    <r>
      <rPr>
        <b/>
        <sz val="8"/>
        <rFont val="Tahoma"/>
        <family val="2"/>
      </rPr>
      <t xml:space="preserve"> 30/04/2004</t>
    </r>
    <r>
      <rPr>
        <sz val="8"/>
        <rFont val="Tahoma"/>
        <family val="2"/>
      </rPr>
      <t xml:space="preserve">      </t>
    </r>
  </si>
  <si>
    <r>
      <t>Admissão:</t>
    </r>
    <r>
      <rPr>
        <b/>
        <sz val="8"/>
        <rFont val="Tahoma"/>
        <family val="2"/>
      </rPr>
      <t xml:space="preserve"> 16/04/2001</t>
    </r>
    <r>
      <rPr>
        <sz val="8"/>
        <rFont val="Tahoma"/>
        <family val="2"/>
      </rPr>
      <t xml:space="preserve">                          Demissão:</t>
    </r>
    <r>
      <rPr>
        <b/>
        <sz val="8"/>
        <rFont val="Tahoma"/>
        <family val="2"/>
      </rPr>
      <t xml:space="preserve"> 10/12/2008</t>
    </r>
    <r>
      <rPr>
        <sz val="8"/>
        <rFont val="Tahoma"/>
        <family val="2"/>
      </rPr>
      <t xml:space="preserve">             </t>
    </r>
  </si>
  <si>
    <r>
      <t>Distribuição:</t>
    </r>
    <r>
      <rPr>
        <b/>
        <sz val="8"/>
        <rFont val="Tahoma"/>
        <family val="2"/>
      </rPr>
      <t xml:space="preserve"> 30/04/2009</t>
    </r>
    <r>
      <rPr>
        <sz val="8"/>
        <rFont val="Tahoma"/>
        <family val="2"/>
      </rPr>
      <t xml:space="preserve">                       Prescrição: </t>
    </r>
    <r>
      <rPr>
        <b/>
        <sz val="8"/>
        <rFont val="Tahoma"/>
        <family val="2"/>
      </rPr>
      <t>30/04/2004</t>
    </r>
  </si>
  <si>
    <t>30/04/2009 à</t>
  </si>
  <si>
    <t>01/11/2014</t>
  </si>
  <si>
    <t>(C.12 + C.14)</t>
  </si>
  <si>
    <t>Férias Vencidas/06</t>
  </si>
  <si>
    <t>Férias Vencidas/07</t>
  </si>
  <si>
    <t>Férias Venc. Ind./08</t>
  </si>
  <si>
    <t>c/Adicional de 50%</t>
  </si>
  <si>
    <t>Anexo 02</t>
  </si>
  <si>
    <t>Anexo 03</t>
  </si>
  <si>
    <t>Reflexos Hs.</t>
  </si>
  <si>
    <t>Extras s/13º Sal.</t>
  </si>
  <si>
    <t xml:space="preserve">Férias+1/3 e </t>
  </si>
  <si>
    <t xml:space="preserve">Aviso </t>
  </si>
  <si>
    <t xml:space="preserve">          (Período 07/2006 até 12/2007)</t>
  </si>
  <si>
    <t xml:space="preserve">           (Período 01/08 até 12/2008)</t>
  </si>
  <si>
    <t>(Anexo 5)</t>
  </si>
  <si>
    <t>REFLEXOS DAS HORAS INTERVALO INTRAJORNADA SOBRE 13º, FÉRIAS+1/3... (Anexo 04)</t>
  </si>
  <si>
    <t>fls. 22/23</t>
  </si>
  <si>
    <t>Salário de Contribuição (Anexo 8 - col.08)................................................................................................................</t>
  </si>
  <si>
    <t>INSS - Descontado do Reclamante..........................................................................................</t>
  </si>
  <si>
    <t>Encargo da Empresa (20%) sobre o Sal.............................................................................................</t>
  </si>
  <si>
    <t>SAT (3%) sobre o Salário de Contribuição..............................................................................................</t>
  </si>
  <si>
    <t>Total de Encargos a serem pagos pela Empresa.............................................................................................................</t>
  </si>
  <si>
    <t>de</t>
  </si>
  <si>
    <t xml:space="preserve">Número </t>
  </si>
  <si>
    <t>Média</t>
  </si>
  <si>
    <t>(C.3xC.4)</t>
  </si>
  <si>
    <t>Valores dos Reflexos</t>
  </si>
  <si>
    <t>(C.12%C.13)</t>
  </si>
  <si>
    <t>XVI  - TOTAL COM DESCONTOS - Vigente em</t>
  </si>
  <si>
    <t>XVII     - Demonstrativo dos Encargos a serem pagos para o INSS sobre o Salário de Contribuição</t>
  </si>
  <si>
    <r>
      <t>Reclamante:</t>
    </r>
    <r>
      <rPr>
        <b/>
        <sz val="8"/>
        <rFont val="Tahoma"/>
        <family val="2"/>
      </rPr>
      <t xml:space="preserve"> xxxxxxxxxxxxxxxx</t>
    </r>
  </si>
  <si>
    <r>
      <t>Reclamada:</t>
    </r>
    <r>
      <rPr>
        <b/>
        <sz val="8"/>
        <rFont val="Tahoma"/>
        <family val="2"/>
      </rPr>
      <t xml:space="preserve"> xxxxxxxxxxxxxxxxx</t>
    </r>
  </si>
  <si>
    <r>
      <t xml:space="preserve">Processo: </t>
    </r>
    <r>
      <rPr>
        <b/>
        <sz val="8"/>
        <rFont val="Tahoma"/>
        <family val="2"/>
      </rPr>
      <t xml:space="preserve">xxxxxxxxxxxxxxxxxxxx  </t>
    </r>
    <r>
      <rPr>
        <sz val="8"/>
        <rFont val="Tahoma"/>
        <family val="2"/>
      </rPr>
      <t xml:space="preserve"> -</t>
    </r>
    <r>
      <rPr>
        <b/>
        <sz val="8"/>
        <rFont val="Tahoma"/>
        <family val="2"/>
      </rPr>
      <t xml:space="preserve">   xxª Vara do Trabalho de xxxxxxxxxxx</t>
    </r>
  </si>
  <si>
    <t>"Todos os direitos reservados à Sentença Assessoria"</t>
  </si>
  <si>
    <t>www.sentenca.com.br</t>
  </si>
  <si>
    <t>Férias - Fls. xxx dos autos</t>
  </si>
  <si>
    <t xml:space="preserve">                  "Todos os direitos reservados à Sentença Assessoria"</t>
  </si>
  <si>
    <t xml:space="preserve">   "Planilha elaborada pela equipe do Escritório Sentença Assessoria"</t>
  </si>
  <si>
    <t xml:space="preserve">                                                    "Planilha elaborada pela equipe do Escritório Sentença Assessoria"</t>
  </si>
  <si>
    <t xml:space="preserve">                                                              "Planilha elaborada pela equipe do Escritório Sentença Assessoria"</t>
  </si>
  <si>
    <t xml:space="preserve">                 "Planilha elaborada pela equipe do Escritório Sentença Assessoria"</t>
  </si>
  <si>
    <t>XV      - DESCONTO DO IRRF (Anexo 09)......................................................................</t>
  </si>
  <si>
    <t>XIV     - DESCONTO DO INSS (Parte do Reclamante Anexo 08)...............................................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</si>
</sst>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00000_);_(* \(#,##0.000000\);_(* &quot;-&quot;??_);_(@_)"/>
    <numFmt numFmtId="185" formatCode="_(* #,##0.0_);_(* \(#,##0.0\);_(* &quot;-&quot;??_);_(@_)"/>
    <numFmt numFmtId="186" formatCode="_(* #,##0_);_(* \(#,##0\);_(* &quot;-&quot;??_);_(@_)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00000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????_);_(@_)"/>
    <numFmt numFmtId="197" formatCode="0.0%"/>
    <numFmt numFmtId="198" formatCode="dd\-mmm\-yy"/>
    <numFmt numFmtId="199" formatCode="_(* #,##0.0000000_);_(* \(#,##0.0000000\);_(* &quot;-&quot;??_);_(@_)"/>
    <numFmt numFmtId="200" formatCode="_(* #,##0.00000000_);_(* \(#,##0.00000000\);_(* &quot;-&quot;??_);_(@_)"/>
    <numFmt numFmtId="201" formatCode="#,##0.000000000"/>
    <numFmt numFmtId="202" formatCode="_(* #,##0.000000000_);_(* \(#,##0.000000000\);_(* &quot;-&quot;?????????_);_(@_)"/>
    <numFmt numFmtId="203" formatCode="#,##0.0000"/>
    <numFmt numFmtId="204" formatCode="#,##0.0000000"/>
    <numFmt numFmtId="205" formatCode="mmmm\-yyyy"/>
    <numFmt numFmtId="206" formatCode="0.000000000"/>
    <numFmt numFmtId="207" formatCode="_-* #,##0.000000_-;\-* #,##0.000000_-;_-* &quot;-&quot;??????_-;_-@_-"/>
    <numFmt numFmtId="208" formatCode="[$-416]dddd\,\ d&quot; de &quot;mmmm&quot; de &quot;yyyy"/>
    <numFmt numFmtId="209" formatCode="_-* #,##0.000000000_-;\-* #,##0.000000000_-;_-* &quot;-&quot;?????????_-;_-@_-"/>
    <numFmt numFmtId="210" formatCode="dd/mm/yy;@"/>
    <numFmt numFmtId="211" formatCode="#,##0.0"/>
    <numFmt numFmtId="212" formatCode="#,##0.000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i/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name val="Tahoma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14"/>
      <name val="Calibri"/>
      <family val="2"/>
    </font>
    <font>
      <u val="single"/>
      <sz val="8"/>
      <color indexed="12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i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  <font>
      <sz val="12"/>
      <color rgb="FF000000"/>
      <name val="Times New Roman"/>
      <family val="1"/>
    </font>
    <font>
      <b/>
      <sz val="8"/>
      <color rgb="FFFFFFFF"/>
      <name val="Tahoma"/>
      <family val="2"/>
    </font>
    <font>
      <b/>
      <sz val="8"/>
      <color rgb="FF000000"/>
      <name val="Tahoma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  <font>
      <b/>
      <i/>
      <sz val="10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/>
      <top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335">
    <xf numFmtId="0" fontId="0" fillId="0" borderId="0" xfId="0" applyAlignment="1">
      <alignment/>
    </xf>
    <xf numFmtId="0" fontId="4" fillId="0" borderId="0" xfId="0" applyFont="1" applyAlignment="1">
      <alignment/>
    </xf>
    <xf numFmtId="171" fontId="4" fillId="0" borderId="0" xfId="54" applyFont="1" applyBorder="1" applyAlignment="1">
      <alignment/>
    </xf>
    <xf numFmtId="171" fontId="5" fillId="0" borderId="0" xfId="54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171" fontId="4" fillId="0" borderId="11" xfId="54" applyFont="1" applyBorder="1" applyAlignment="1">
      <alignment/>
    </xf>
    <xf numFmtId="49" fontId="5" fillId="0" borderId="12" xfId="0" applyNumberFormat="1" applyFont="1" applyBorder="1" applyAlignment="1">
      <alignment horizontal="centerContinuous"/>
    </xf>
    <xf numFmtId="17" fontId="4" fillId="0" borderId="13" xfId="0" applyNumberFormat="1" applyFont="1" applyBorder="1" applyAlignment="1">
      <alignment horizontal="right"/>
    </xf>
    <xf numFmtId="171" fontId="4" fillId="0" borderId="0" xfId="0" applyNumberFormat="1" applyFont="1" applyAlignment="1">
      <alignment horizontal="right"/>
    </xf>
    <xf numFmtId="171" fontId="4" fillId="0" borderId="14" xfId="54" applyFont="1" applyBorder="1" applyAlignment="1">
      <alignment/>
    </xf>
    <xf numFmtId="184" fontId="4" fillId="0" borderId="0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 horizontal="center" vertical="center"/>
    </xf>
    <xf numFmtId="17" fontId="4" fillId="33" borderId="0" xfId="0" applyNumberFormat="1" applyFont="1" applyFill="1" applyBorder="1" applyAlignment="1">
      <alignment horizontal="left" vertical="center"/>
    </xf>
    <xf numFmtId="17" fontId="5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/>
    </xf>
    <xf numFmtId="4" fontId="5" fillId="33" borderId="12" xfId="0" applyNumberFormat="1" applyFont="1" applyFill="1" applyBorder="1" applyAlignment="1" quotePrefix="1">
      <alignment horizontal="center" vertical="center"/>
    </xf>
    <xf numFmtId="4" fontId="5" fillId="33" borderId="10" xfId="0" applyNumberFormat="1" applyFont="1" applyFill="1" applyBorder="1" applyAlignment="1" quotePrefix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17" fontId="4" fillId="33" borderId="15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17" fontId="4" fillId="33" borderId="18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 quotePrefix="1">
      <alignment horizontal="center"/>
    </xf>
    <xf numFmtId="0" fontId="4" fillId="33" borderId="20" xfId="0" applyNumberFormat="1" applyFont="1" applyFill="1" applyBorder="1" applyAlignment="1">
      <alignment horizontal="center"/>
    </xf>
    <xf numFmtId="17" fontId="4" fillId="33" borderId="21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  <xf numFmtId="200" fontId="4" fillId="33" borderId="11" xfId="54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171" fontId="4" fillId="0" borderId="11" xfId="54" applyFont="1" applyFill="1" applyBorder="1" applyAlignment="1">
      <alignment/>
    </xf>
    <xf numFmtId="49" fontId="4" fillId="0" borderId="16" xfId="54" applyNumberFormat="1" applyFont="1" applyFill="1" applyBorder="1" applyAlignment="1">
      <alignment horizontal="center" vertical="center"/>
    </xf>
    <xf numFmtId="49" fontId="4" fillId="0" borderId="19" xfId="54" applyNumberFormat="1" applyFont="1" applyFill="1" applyBorder="1" applyAlignment="1">
      <alignment horizontal="center" vertical="center"/>
    </xf>
    <xf numFmtId="49" fontId="4" fillId="0" borderId="22" xfId="54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24" xfId="0" applyNumberFormat="1" applyFont="1" applyBorder="1" applyAlignment="1">
      <alignment/>
    </xf>
    <xf numFmtId="0" fontId="4" fillId="0" borderId="25" xfId="0" applyNumberFormat="1" applyFont="1" applyBorder="1" applyAlignment="1">
      <alignment/>
    </xf>
    <xf numFmtId="0" fontId="4" fillId="0" borderId="25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quotePrefix="1">
      <alignment horizontal="left"/>
    </xf>
    <xf numFmtId="171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4" fillId="0" borderId="29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0" fontId="4" fillId="0" borderId="30" xfId="0" applyNumberFormat="1" applyFont="1" applyBorder="1" applyAlignment="1">
      <alignment horizontal="right"/>
    </xf>
    <xf numFmtId="171" fontId="4" fillId="0" borderId="30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4" fillId="0" borderId="15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171" fontId="4" fillId="0" borderId="0" xfId="0" applyNumberFormat="1" applyFont="1" applyBorder="1" applyAlignment="1">
      <alignment/>
    </xf>
    <xf numFmtId="4" fontId="4" fillId="33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2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0" fontId="15" fillId="34" borderId="32" xfId="0" applyFont="1" applyFill="1" applyBorder="1" applyAlignment="1">
      <alignment horizontal="left"/>
    </xf>
    <xf numFmtId="0" fontId="16" fillId="34" borderId="33" xfId="0" applyFont="1" applyFill="1" applyBorder="1" applyAlignment="1">
      <alignment horizontal="center"/>
    </xf>
    <xf numFmtId="0" fontId="17" fillId="34" borderId="33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/>
    </xf>
    <xf numFmtId="0" fontId="18" fillId="34" borderId="34" xfId="0" applyFont="1" applyFill="1" applyBorder="1" applyAlignment="1">
      <alignment horizontal="center"/>
    </xf>
    <xf numFmtId="0" fontId="17" fillId="34" borderId="35" xfId="0" applyFont="1" applyFill="1" applyBorder="1" applyAlignment="1">
      <alignment horizontal="left"/>
    </xf>
    <xf numFmtId="0" fontId="17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36" xfId="0" applyFont="1" applyFill="1" applyBorder="1" applyAlignment="1">
      <alignment horizontal="center"/>
    </xf>
    <xf numFmtId="0" fontId="16" fillId="34" borderId="35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center"/>
    </xf>
    <xf numFmtId="0" fontId="19" fillId="34" borderId="37" xfId="0" applyFont="1" applyFill="1" applyBorder="1" applyAlignment="1">
      <alignment horizontal="left"/>
    </xf>
    <xf numFmtId="0" fontId="16" fillId="34" borderId="38" xfId="0" applyFont="1" applyFill="1" applyBorder="1" applyAlignment="1">
      <alignment horizontal="center"/>
    </xf>
    <xf numFmtId="0" fontId="18" fillId="34" borderId="38" xfId="0" applyFont="1" applyFill="1" applyBorder="1" applyAlignment="1">
      <alignment horizontal="center"/>
    </xf>
    <xf numFmtId="0" fontId="18" fillId="34" borderId="39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35" borderId="40" xfId="0" applyFont="1" applyFill="1" applyBorder="1" applyAlignment="1">
      <alignment horizontal="center"/>
    </xf>
    <xf numFmtId="0" fontId="19" fillId="36" borderId="40" xfId="0" applyFont="1" applyFill="1" applyBorder="1" applyAlignment="1">
      <alignment horizontal="center"/>
    </xf>
    <xf numFmtId="201" fontId="17" fillId="37" borderId="40" xfId="50" applyNumberFormat="1" applyFont="1" applyFill="1" applyBorder="1" applyAlignment="1" applyProtection="1">
      <alignment horizontal="center" vertical="center" shrinkToFit="1"/>
      <protection hidden="1"/>
    </xf>
    <xf numFmtId="201" fontId="17" fillId="0" borderId="40" xfId="50" applyNumberFormat="1" applyFont="1" applyFill="1" applyBorder="1" applyAlignment="1" applyProtection="1">
      <alignment horizontal="center" vertical="center" shrinkToFit="1"/>
      <protection hidden="1"/>
    </xf>
    <xf numFmtId="201" fontId="17" fillId="38" borderId="40" xfId="50" applyNumberFormat="1" applyFont="1" applyFill="1" applyBorder="1" applyAlignment="1" applyProtection="1">
      <alignment horizontal="center" vertical="center" shrinkToFit="1"/>
      <protection hidden="1"/>
    </xf>
    <xf numFmtId="49" fontId="5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4" fillId="0" borderId="41" xfId="0" applyNumberFormat="1" applyFont="1" applyFill="1" applyBorder="1" applyAlignment="1">
      <alignment horizontal="center"/>
    </xf>
    <xf numFmtId="0" fontId="4" fillId="0" borderId="42" xfId="0" applyNumberFormat="1" applyFont="1" applyFill="1" applyBorder="1" applyAlignment="1">
      <alignment horizontal="center"/>
    </xf>
    <xf numFmtId="203" fontId="4" fillId="33" borderId="16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203" fontId="4" fillId="33" borderId="19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 quotePrefix="1">
      <alignment horizontal="center"/>
    </xf>
    <xf numFmtId="14" fontId="4" fillId="33" borderId="19" xfId="0" applyNumberFormat="1" applyFont="1" applyFill="1" applyBorder="1" applyAlignment="1" quotePrefix="1">
      <alignment horizontal="center"/>
    </xf>
    <xf numFmtId="9" fontId="4" fillId="0" borderId="19" xfId="0" applyNumberFormat="1" applyFont="1" applyFill="1" applyBorder="1" applyAlignment="1">
      <alignment horizontal="center"/>
    </xf>
    <xf numFmtId="9" fontId="4" fillId="0" borderId="44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0" fontId="4" fillId="0" borderId="46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203" fontId="4" fillId="33" borderId="22" xfId="0" applyNumberFormat="1" applyFont="1" applyFill="1" applyBorder="1" applyAlignment="1">
      <alignment horizontal="center" vertical="center"/>
    </xf>
    <xf numFmtId="14" fontId="5" fillId="33" borderId="22" xfId="0" applyNumberFormat="1" applyFont="1" applyFill="1" applyBorder="1" applyAlignment="1" quotePrefix="1">
      <alignment horizontal="center"/>
    </xf>
    <xf numFmtId="4" fontId="4" fillId="33" borderId="48" xfId="0" applyNumberFormat="1" applyFont="1" applyFill="1" applyBorder="1" applyAlignment="1">
      <alignment horizontal="center" vertical="center"/>
    </xf>
    <xf numFmtId="17" fontId="4" fillId="39" borderId="11" xfId="0" applyNumberFormat="1" applyFont="1" applyFill="1" applyBorder="1" applyAlignment="1">
      <alignment horizontal="right" vertical="center"/>
    </xf>
    <xf numFmtId="171" fontId="4" fillId="39" borderId="13" xfId="54" applyFont="1" applyFill="1" applyBorder="1" applyAlignment="1">
      <alignment horizontal="right" vertical="center"/>
    </xf>
    <xf numFmtId="186" fontId="4" fillId="39" borderId="11" xfId="54" applyNumberFormat="1" applyFont="1" applyFill="1" applyBorder="1" applyAlignment="1">
      <alignment horizontal="right" vertical="center"/>
    </xf>
    <xf numFmtId="171" fontId="4" fillId="39" borderId="11" xfId="54" applyFont="1" applyFill="1" applyBorder="1" applyAlignment="1">
      <alignment horizontal="center" vertical="center"/>
    </xf>
    <xf numFmtId="200" fontId="4" fillId="39" borderId="11" xfId="54" applyNumberFormat="1" applyFont="1" applyFill="1" applyBorder="1" applyAlignment="1">
      <alignment/>
    </xf>
    <xf numFmtId="4" fontId="5" fillId="33" borderId="0" xfId="0" applyNumberFormat="1" applyFont="1" applyFill="1" applyAlignment="1">
      <alignment horizontal="center" vertical="center"/>
    </xf>
    <xf numFmtId="4" fontId="0" fillId="39" borderId="0" xfId="0" applyNumberFormat="1" applyFill="1" applyAlignment="1">
      <alignment horizontal="center" vertical="center"/>
    </xf>
    <xf numFmtId="171" fontId="5" fillId="33" borderId="0" xfId="54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171" fontId="5" fillId="33" borderId="49" xfId="54" applyFont="1" applyFill="1" applyBorder="1" applyAlignment="1">
      <alignment/>
    </xf>
    <xf numFmtId="2" fontId="4" fillId="0" borderId="0" xfId="0" applyNumberFormat="1" applyFont="1" applyAlignment="1">
      <alignment/>
    </xf>
    <xf numFmtId="9" fontId="4" fillId="0" borderId="50" xfId="0" applyNumberFormat="1" applyFont="1" applyFill="1" applyBorder="1" applyAlignment="1">
      <alignment horizontal="center"/>
    </xf>
    <xf numFmtId="17" fontId="4" fillId="0" borderId="11" xfId="0" applyNumberFormat="1" applyFont="1" applyBorder="1" applyAlignment="1">
      <alignment horizontal="right"/>
    </xf>
    <xf numFmtId="186" fontId="4" fillId="0" borderId="14" xfId="54" applyNumberFormat="1" applyFont="1" applyBorder="1" applyAlignment="1">
      <alignment horizontal="left"/>
    </xf>
    <xf numFmtId="171" fontId="4" fillId="33" borderId="0" xfId="54" applyFont="1" applyFill="1" applyBorder="1" applyAlignment="1">
      <alignment horizontal="center" vertical="center"/>
    </xf>
    <xf numFmtId="4" fontId="5" fillId="33" borderId="49" xfId="0" applyNumberFormat="1" applyFont="1" applyFill="1" applyBorder="1" applyAlignment="1">
      <alignment horizontal="center" vertical="center"/>
    </xf>
    <xf numFmtId="171" fontId="5" fillId="33" borderId="0" xfId="54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left"/>
    </xf>
    <xf numFmtId="171" fontId="4" fillId="0" borderId="0" xfId="54" applyFont="1" applyFill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quotePrefix="1">
      <alignment horizontal="left"/>
    </xf>
    <xf numFmtId="171" fontId="4" fillId="0" borderId="0" xfId="0" applyNumberFormat="1" applyFont="1" applyFill="1" applyAlignment="1">
      <alignment horizontal="right"/>
    </xf>
    <xf numFmtId="171" fontId="4" fillId="0" borderId="0" xfId="54" applyFont="1" applyFill="1" applyBorder="1" applyAlignment="1">
      <alignment horizontal="right"/>
    </xf>
    <xf numFmtId="171" fontId="4" fillId="0" borderId="0" xfId="54" applyFont="1" applyFill="1" applyAlignment="1">
      <alignment/>
    </xf>
    <xf numFmtId="171" fontId="4" fillId="0" borderId="0" xfId="0" applyNumberFormat="1" applyFont="1" applyFill="1" applyAlignment="1">
      <alignment/>
    </xf>
    <xf numFmtId="171" fontId="4" fillId="0" borderId="25" xfId="54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97" fontId="4" fillId="0" borderId="0" xfId="52" applyNumberFormat="1" applyFont="1" applyFill="1" applyAlignment="1">
      <alignment horizontal="right"/>
    </xf>
    <xf numFmtId="171" fontId="4" fillId="0" borderId="30" xfId="54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NumberFormat="1" applyFont="1" applyFill="1" applyAlignment="1">
      <alignment/>
    </xf>
    <xf numFmtId="4" fontId="62" fillId="0" borderId="0" xfId="0" applyNumberFormat="1" applyFont="1" applyAlignment="1">
      <alignment horizontal="center" vertical="center" wrapText="1"/>
    </xf>
    <xf numFmtId="4" fontId="63" fillId="0" borderId="0" xfId="0" applyNumberFormat="1" applyFont="1" applyAlignment="1">
      <alignment horizontal="center" vertical="center" wrapText="1"/>
    </xf>
    <xf numFmtId="4" fontId="64" fillId="23" borderId="51" xfId="0" applyNumberFormat="1" applyFont="1" applyFill="1" applyBorder="1" applyAlignment="1">
      <alignment horizontal="center" vertical="center" wrapText="1"/>
    </xf>
    <xf numFmtId="4" fontId="64" fillId="23" borderId="5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53" xfId="0" applyNumberFormat="1" applyFont="1" applyBorder="1" applyAlignment="1">
      <alignment horizontal="center" vertical="top" wrapText="1"/>
    </xf>
    <xf numFmtId="4" fontId="0" fillId="0" borderId="54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 horizontal="left" vertical="center" wrapText="1" indent="1"/>
    </xf>
    <xf numFmtId="4" fontId="0" fillId="0" borderId="0" xfId="0" applyNumberFormat="1" applyFont="1" applyAlignment="1">
      <alignment horizontal="center" vertical="center"/>
    </xf>
    <xf numFmtId="4" fontId="65" fillId="0" borderId="0" xfId="0" applyNumberFormat="1" applyFont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 quotePrefix="1">
      <alignment horizontal="center"/>
    </xf>
    <xf numFmtId="0" fontId="4" fillId="0" borderId="55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205" fontId="5" fillId="0" borderId="10" xfId="0" applyNumberFormat="1" applyFont="1" applyFill="1" applyBorder="1" applyAlignment="1" quotePrefix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/>
    </xf>
    <xf numFmtId="49" fontId="5" fillId="0" borderId="12" xfId="0" applyNumberFormat="1" applyFont="1" applyFill="1" applyBorder="1" applyAlignment="1">
      <alignment horizontal="center"/>
    </xf>
    <xf numFmtId="205" fontId="7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textRotation="255"/>
    </xf>
    <xf numFmtId="49" fontId="4" fillId="0" borderId="23" xfId="54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54" applyNumberFormat="1" applyFont="1" applyFill="1" applyBorder="1" applyAlignment="1">
      <alignment horizontal="center" vertical="center"/>
    </xf>
    <xf numFmtId="171" fontId="4" fillId="0" borderId="0" xfId="54" applyFont="1" applyFill="1" applyBorder="1" applyAlignment="1">
      <alignment horizontal="center" vertical="center"/>
    </xf>
    <xf numFmtId="17" fontId="4" fillId="33" borderId="13" xfId="0" applyNumberFormat="1" applyFont="1" applyFill="1" applyBorder="1" applyAlignment="1">
      <alignment horizontal="right" vertical="center"/>
    </xf>
    <xf numFmtId="171" fontId="4" fillId="39" borderId="11" xfId="54" applyFont="1" applyFill="1" applyBorder="1" applyAlignment="1">
      <alignment/>
    </xf>
    <xf numFmtId="4" fontId="0" fillId="39" borderId="0" xfId="0" applyNumberFormat="1" applyFill="1" applyBorder="1" applyAlignment="1">
      <alignment horizontal="center" vertical="center"/>
    </xf>
    <xf numFmtId="0" fontId="14" fillId="0" borderId="43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17" fontId="4" fillId="0" borderId="50" xfId="0" applyNumberFormat="1" applyFont="1" applyFill="1" applyBorder="1" applyAlignment="1">
      <alignment horizontal="center"/>
    </xf>
    <xf numFmtId="0" fontId="4" fillId="0" borderId="56" xfId="0" applyNumberFormat="1" applyFont="1" applyFill="1" applyBorder="1" applyAlignment="1">
      <alignment horizontal="center"/>
    </xf>
    <xf numFmtId="171" fontId="4" fillId="0" borderId="14" xfId="54" applyFont="1" applyBorder="1" applyAlignment="1">
      <alignment horizontal="left"/>
    </xf>
    <xf numFmtId="4" fontId="7" fillId="33" borderId="57" xfId="0" applyNumberFormat="1" applyFont="1" applyFill="1" applyBorder="1" applyAlignment="1">
      <alignment horizontal="center" vertical="center"/>
    </xf>
    <xf numFmtId="203" fontId="4" fillId="33" borderId="58" xfId="0" applyNumberFormat="1" applyFont="1" applyFill="1" applyBorder="1" applyAlignment="1">
      <alignment horizontal="center" vertical="center"/>
    </xf>
    <xf numFmtId="203" fontId="4" fillId="33" borderId="59" xfId="0" applyNumberFormat="1" applyFont="1" applyFill="1" applyBorder="1" applyAlignment="1">
      <alignment horizontal="center" vertical="center"/>
    </xf>
    <xf numFmtId="203" fontId="4" fillId="33" borderId="20" xfId="0" applyNumberFormat="1" applyFont="1" applyFill="1" applyBorder="1" applyAlignment="1">
      <alignment horizontal="center" vertical="center"/>
    </xf>
    <xf numFmtId="171" fontId="4" fillId="33" borderId="11" xfId="54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184" fontId="4" fillId="0" borderId="22" xfId="0" applyNumberFormat="1" applyFont="1" applyFill="1" applyBorder="1" applyAlignment="1">
      <alignment horizontal="center"/>
    </xf>
    <xf numFmtId="17" fontId="4" fillId="0" borderId="11" xfId="0" applyNumberFormat="1" applyFont="1" applyFill="1" applyBorder="1" applyAlignment="1">
      <alignment horizontal="right"/>
    </xf>
    <xf numFmtId="171" fontId="4" fillId="0" borderId="11" xfId="54" applyFont="1" applyFill="1" applyBorder="1" applyAlignment="1">
      <alignment horizontal="right"/>
    </xf>
    <xf numFmtId="171" fontId="5" fillId="0" borderId="49" xfId="0" applyNumberFormat="1" applyFont="1" applyFill="1" applyBorder="1" applyAlignment="1">
      <alignment/>
    </xf>
    <xf numFmtId="171" fontId="4" fillId="0" borderId="42" xfId="54" applyFont="1" applyBorder="1" applyAlignment="1">
      <alignment horizontal="center"/>
    </xf>
    <xf numFmtId="0" fontId="4" fillId="0" borderId="60" xfId="0" applyNumberFormat="1" applyFont="1" applyFill="1" applyBorder="1" applyAlignment="1">
      <alignment horizontal="center"/>
    </xf>
    <xf numFmtId="203" fontId="4" fillId="33" borderId="60" xfId="0" applyNumberFormat="1" applyFont="1" applyFill="1" applyBorder="1" applyAlignment="1">
      <alignment horizontal="center" vertical="center"/>
    </xf>
    <xf numFmtId="203" fontId="4" fillId="33" borderId="55" xfId="0" applyNumberFormat="1" applyFont="1" applyFill="1" applyBorder="1" applyAlignment="1">
      <alignment horizontal="center" vertical="center"/>
    </xf>
    <xf numFmtId="17" fontId="4" fillId="0" borderId="19" xfId="0" applyNumberFormat="1" applyFont="1" applyFill="1" applyBorder="1" applyAlignment="1">
      <alignment horizontal="center"/>
    </xf>
    <xf numFmtId="17" fontId="4" fillId="0" borderId="44" xfId="0" applyNumberFormat="1" applyFont="1" applyFill="1" applyBorder="1" applyAlignment="1">
      <alignment horizontal="center"/>
    </xf>
    <xf numFmtId="0" fontId="4" fillId="0" borderId="61" xfId="0" applyNumberFormat="1" applyFont="1" applyFill="1" applyBorder="1" applyAlignment="1">
      <alignment horizontal="center"/>
    </xf>
    <xf numFmtId="203" fontId="4" fillId="33" borderId="50" xfId="0" applyNumberFormat="1" applyFont="1" applyFill="1" applyBorder="1" applyAlignment="1">
      <alignment horizontal="center" vertical="center"/>
    </xf>
    <xf numFmtId="186" fontId="4" fillId="0" borderId="0" xfId="54" applyNumberFormat="1" applyFont="1" applyBorder="1" applyAlignment="1">
      <alignment/>
    </xf>
    <xf numFmtId="186" fontId="4" fillId="0" borderId="11" xfId="54" applyNumberFormat="1" applyFont="1" applyBorder="1" applyAlignment="1">
      <alignment/>
    </xf>
    <xf numFmtId="171" fontId="4" fillId="39" borderId="0" xfId="54" applyFont="1" applyFill="1" applyBorder="1" applyAlignment="1">
      <alignment/>
    </xf>
    <xf numFmtId="186" fontId="4" fillId="39" borderId="0" xfId="54" applyNumberFormat="1" applyFont="1" applyFill="1" applyBorder="1" applyAlignment="1">
      <alignment/>
    </xf>
    <xf numFmtId="171" fontId="4" fillId="39" borderId="0" xfId="54" applyFont="1" applyFill="1" applyBorder="1" applyAlignment="1">
      <alignment horizontal="center" vertical="center"/>
    </xf>
    <xf numFmtId="171" fontId="66" fillId="39" borderId="11" xfId="54" applyFont="1" applyFill="1" applyBorder="1" applyAlignment="1">
      <alignment/>
    </xf>
    <xf numFmtId="186" fontId="66" fillId="39" borderId="11" xfId="54" applyNumberFormat="1" applyFont="1" applyFill="1" applyBorder="1" applyAlignment="1">
      <alignment/>
    </xf>
    <xf numFmtId="171" fontId="66" fillId="39" borderId="11" xfId="54" applyFont="1" applyFill="1" applyBorder="1" applyAlignment="1">
      <alignment horizontal="center" vertical="center"/>
    </xf>
    <xf numFmtId="2" fontId="5" fillId="0" borderId="49" xfId="0" applyNumberFormat="1" applyFont="1" applyBorder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39" borderId="11" xfId="0" applyNumberFormat="1" applyFont="1" applyFill="1" applyBorder="1" applyAlignment="1">
      <alignment horizontal="center" vertical="center"/>
    </xf>
    <xf numFmtId="4" fontId="4" fillId="39" borderId="0" xfId="0" applyNumberFormat="1" applyFont="1" applyFill="1" applyBorder="1" applyAlignment="1">
      <alignment horizontal="center" vertical="center"/>
    </xf>
    <xf numFmtId="4" fontId="4" fillId="39" borderId="0" xfId="0" applyNumberFormat="1" applyFont="1" applyFill="1" applyAlignment="1">
      <alignment horizontal="center" vertical="center"/>
    </xf>
    <xf numFmtId="49" fontId="4" fillId="0" borderId="17" xfId="54" applyNumberFormat="1" applyFont="1" applyFill="1" applyBorder="1" applyAlignment="1">
      <alignment horizontal="center" vertical="center"/>
    </xf>
    <xf numFmtId="49" fontId="4" fillId="0" borderId="20" xfId="54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86" fontId="4" fillId="0" borderId="11" xfId="54" applyNumberFormat="1" applyFont="1" applyFill="1" applyBorder="1" applyAlignment="1">
      <alignment horizontal="center"/>
    </xf>
    <xf numFmtId="203" fontId="4" fillId="33" borderId="19" xfId="0" applyNumberFormat="1" applyFont="1" applyFill="1" applyBorder="1" applyAlignment="1" quotePrefix="1">
      <alignment horizontal="center" vertical="center"/>
    </xf>
    <xf numFmtId="9" fontId="4" fillId="0" borderId="55" xfId="0" applyNumberFormat="1" applyFont="1" applyFill="1" applyBorder="1" applyAlignment="1">
      <alignment horizontal="center"/>
    </xf>
    <xf numFmtId="14" fontId="4" fillId="33" borderId="19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Continuous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62" xfId="0" applyNumberFormat="1" applyFont="1" applyFill="1" applyBorder="1" applyAlignment="1">
      <alignment horizontal="center"/>
    </xf>
    <xf numFmtId="171" fontId="66" fillId="39" borderId="0" xfId="54" applyFont="1" applyFill="1" applyBorder="1" applyAlignment="1">
      <alignment/>
    </xf>
    <xf numFmtId="186" fontId="66" fillId="39" borderId="0" xfId="54" applyNumberFormat="1" applyFont="1" applyFill="1" applyBorder="1" applyAlignment="1">
      <alignment/>
    </xf>
    <xf numFmtId="171" fontId="66" fillId="39" borderId="0" xfId="54" applyFont="1" applyFill="1" applyBorder="1" applyAlignment="1">
      <alignment horizontal="center" vertical="center"/>
    </xf>
    <xf numFmtId="14" fontId="5" fillId="33" borderId="22" xfId="0" applyNumberFormat="1" applyFont="1" applyFill="1" applyBorder="1" applyAlignment="1">
      <alignment horizontal="center"/>
    </xf>
    <xf numFmtId="203" fontId="4" fillId="33" borderId="56" xfId="0" applyNumberFormat="1" applyFont="1" applyFill="1" applyBorder="1" applyAlignment="1">
      <alignment horizontal="center" vertical="center"/>
    </xf>
    <xf numFmtId="17" fontId="4" fillId="39" borderId="13" xfId="0" applyNumberFormat="1" applyFont="1" applyFill="1" applyBorder="1" applyAlignment="1">
      <alignment horizontal="right" vertical="center"/>
    </xf>
    <xf numFmtId="4" fontId="67" fillId="0" borderId="0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/>
    </xf>
    <xf numFmtId="171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/>
    </xf>
    <xf numFmtId="4" fontId="4" fillId="0" borderId="60" xfId="0" applyNumberFormat="1" applyFont="1" applyFill="1" applyBorder="1" applyAlignment="1">
      <alignment horizontal="center" vertical="center"/>
    </xf>
    <xf numFmtId="4" fontId="4" fillId="0" borderId="55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right" vertical="center"/>
    </xf>
    <xf numFmtId="4" fontId="4" fillId="39" borderId="13" xfId="0" applyNumberFormat="1" applyFont="1" applyFill="1" applyBorder="1" applyAlignment="1">
      <alignment horizontal="right" vertical="center"/>
    </xf>
    <xf numFmtId="49" fontId="4" fillId="33" borderId="22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40" borderId="49" xfId="0" applyNumberFormat="1" applyFont="1" applyFill="1" applyBorder="1" applyAlignment="1">
      <alignment/>
    </xf>
    <xf numFmtId="4" fontId="4" fillId="33" borderId="49" xfId="0" applyNumberFormat="1" applyFont="1" applyFill="1" applyBorder="1" applyAlignment="1">
      <alignment horizontal="center" vertical="center"/>
    </xf>
    <xf numFmtId="2" fontId="4" fillId="0" borderId="49" xfId="0" applyNumberFormat="1" applyFont="1" applyBorder="1" applyAlignment="1">
      <alignment/>
    </xf>
    <xf numFmtId="2" fontId="5" fillId="0" borderId="49" xfId="0" applyNumberFormat="1" applyFont="1" applyBorder="1" applyAlignment="1">
      <alignment horizontal="center" vertical="center"/>
    </xf>
    <xf numFmtId="2" fontId="5" fillId="40" borderId="49" xfId="0" applyNumberFormat="1" applyFont="1" applyFill="1" applyBorder="1" applyAlignment="1">
      <alignment/>
    </xf>
    <xf numFmtId="43" fontId="5" fillId="0" borderId="49" xfId="0" applyNumberFormat="1" applyFont="1" applyBorder="1" applyAlignment="1">
      <alignment/>
    </xf>
    <xf numFmtId="4" fontId="5" fillId="39" borderId="49" xfId="0" applyNumberFormat="1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center"/>
    </xf>
    <xf numFmtId="171" fontId="5" fillId="0" borderId="49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171" fontId="4" fillId="0" borderId="25" xfId="54" applyFont="1" applyBorder="1" applyAlignment="1">
      <alignment/>
    </xf>
    <xf numFmtId="171" fontId="4" fillId="0" borderId="0" xfId="0" applyNumberFormat="1" applyFont="1" applyFill="1" applyBorder="1" applyAlignment="1" quotePrefix="1">
      <alignment horizontal="center"/>
    </xf>
    <xf numFmtId="171" fontId="4" fillId="0" borderId="0" xfId="54" applyFont="1" applyFill="1" applyBorder="1" applyAlignment="1" quotePrefix="1">
      <alignment horizontal="center"/>
    </xf>
    <xf numFmtId="171" fontId="4" fillId="0" borderId="30" xfId="54" applyFont="1" applyFill="1" applyBorder="1" applyAlignment="1" quotePrefix="1">
      <alignment horizontal="center"/>
    </xf>
    <xf numFmtId="171" fontId="5" fillId="0" borderId="0" xfId="54" applyFont="1" applyFill="1" applyBorder="1" applyAlignment="1" quotePrefix="1">
      <alignment horizontal="center"/>
    </xf>
    <xf numFmtId="4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" fillId="0" borderId="24" xfId="0" applyNumberFormat="1" applyFont="1" applyBorder="1" applyAlignment="1">
      <alignment/>
    </xf>
    <xf numFmtId="0" fontId="5" fillId="0" borderId="25" xfId="0" applyNumberFormat="1" applyFont="1" applyFill="1" applyBorder="1" applyAlignment="1">
      <alignment/>
    </xf>
    <xf numFmtId="0" fontId="5" fillId="0" borderId="25" xfId="0" applyNumberFormat="1" applyFont="1" applyBorder="1" applyAlignment="1">
      <alignment/>
    </xf>
    <xf numFmtId="0" fontId="5" fillId="0" borderId="25" xfId="0" applyNumberFormat="1" applyFont="1" applyBorder="1" applyAlignment="1">
      <alignment horizontal="right"/>
    </xf>
    <xf numFmtId="171" fontId="5" fillId="0" borderId="25" xfId="0" applyNumberFormat="1" applyFont="1" applyBorder="1" applyAlignment="1">
      <alignment/>
    </xf>
    <xf numFmtId="0" fontId="12" fillId="0" borderId="27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14" fontId="13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171" fontId="13" fillId="0" borderId="0" xfId="54" applyFont="1" applyBorder="1" applyAlignment="1">
      <alignment horizontal="left"/>
    </xf>
    <xf numFmtId="171" fontId="13" fillId="0" borderId="0" xfId="54" applyFont="1" applyBorder="1" applyAlignment="1">
      <alignment/>
    </xf>
    <xf numFmtId="0" fontId="12" fillId="0" borderId="28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5" fillId="0" borderId="25" xfId="0" applyNumberFormat="1" applyFont="1" applyFill="1" applyBorder="1" applyAlignment="1">
      <alignment horizontal="center"/>
    </xf>
    <xf numFmtId="0" fontId="5" fillId="0" borderId="26" xfId="0" applyNumberFormat="1" applyFont="1" applyBorder="1" applyAlignment="1">
      <alignment/>
    </xf>
    <xf numFmtId="0" fontId="22" fillId="0" borderId="0" xfId="0" applyNumberFormat="1" applyFont="1" applyAlignment="1">
      <alignment/>
    </xf>
    <xf numFmtId="4" fontId="5" fillId="0" borderId="63" xfId="0" applyNumberFormat="1" applyFont="1" applyBorder="1" applyAlignment="1">
      <alignment horizontal="center" vertical="center"/>
    </xf>
    <xf numFmtId="4" fontId="5" fillId="0" borderId="64" xfId="0" applyNumberFormat="1" applyFont="1" applyBorder="1" applyAlignment="1">
      <alignment horizontal="center" vertical="center"/>
    </xf>
    <xf numFmtId="4" fontId="5" fillId="0" borderId="65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13" fillId="0" borderId="64" xfId="0" applyNumberFormat="1" applyFont="1" applyBorder="1" applyAlignment="1">
      <alignment horizontal="left" vertical="center"/>
    </xf>
    <xf numFmtId="186" fontId="4" fillId="39" borderId="14" xfId="54" applyNumberFormat="1" applyFont="1" applyFill="1" applyBorder="1" applyAlignment="1">
      <alignment horizontal="left"/>
    </xf>
    <xf numFmtId="171" fontId="4" fillId="0" borderId="66" xfId="54" applyFont="1" applyBorder="1" applyAlignment="1">
      <alignment/>
    </xf>
    <xf numFmtId="171" fontId="4" fillId="0" borderId="13" xfId="54" applyFont="1" applyBorder="1" applyAlignment="1">
      <alignment horizontal="center"/>
    </xf>
    <xf numFmtId="171" fontId="4" fillId="0" borderId="11" xfId="54" applyFont="1" applyBorder="1" applyAlignment="1">
      <alignment horizontal="center"/>
    </xf>
    <xf numFmtId="171" fontId="4" fillId="0" borderId="0" xfId="54" applyFont="1" applyBorder="1" applyAlignment="1">
      <alignment horizontal="center"/>
    </xf>
    <xf numFmtId="186" fontId="4" fillId="39" borderId="11" xfId="54" applyNumberFormat="1" applyFont="1" applyFill="1" applyBorder="1" applyAlignment="1">
      <alignment/>
    </xf>
    <xf numFmtId="171" fontId="4" fillId="0" borderId="67" xfId="54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171" fontId="5" fillId="0" borderId="0" xfId="54" applyFont="1" applyBorder="1" applyAlignment="1">
      <alignment horizontal="center"/>
    </xf>
    <xf numFmtId="171" fontId="4" fillId="0" borderId="30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center"/>
    </xf>
    <xf numFmtId="171" fontId="4" fillId="39" borderId="11" xfId="54" applyFont="1" applyFill="1" applyBorder="1" applyAlignment="1">
      <alignment horizontal="right" vertical="center"/>
    </xf>
    <xf numFmtId="171" fontId="0" fillId="0" borderId="11" xfId="54" applyFont="1" applyBorder="1" applyAlignment="1">
      <alignment/>
    </xf>
    <xf numFmtId="205" fontId="9" fillId="0" borderId="0" xfId="44" applyNumberFormat="1" applyFill="1" applyBorder="1" applyAlignment="1" applyProtection="1">
      <alignment horizontal="right" vertical="center"/>
      <protection/>
    </xf>
    <xf numFmtId="4" fontId="68" fillId="39" borderId="0" xfId="0" applyNumberFormat="1" applyFont="1" applyFill="1" applyBorder="1" applyAlignment="1">
      <alignment horizontal="left"/>
    </xf>
    <xf numFmtId="4" fontId="68" fillId="39" borderId="0" xfId="0" applyNumberFormat="1" applyFont="1" applyFill="1" applyBorder="1" applyAlignment="1">
      <alignment horizontal="left" vertical="center"/>
    </xf>
    <xf numFmtId="4" fontId="4" fillId="33" borderId="42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205" fontId="9" fillId="0" borderId="0" xfId="44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>
      <alignment horizontal="center"/>
    </xf>
    <xf numFmtId="49" fontId="5" fillId="0" borderId="68" xfId="0" applyNumberFormat="1" applyFont="1" applyBorder="1" applyAlignment="1">
      <alignment horizontal="center"/>
    </xf>
    <xf numFmtId="49" fontId="5" fillId="0" borderId="69" xfId="0" applyNumberFormat="1" applyFont="1" applyBorder="1" applyAlignment="1">
      <alignment horizontal="center"/>
    </xf>
    <xf numFmtId="0" fontId="4" fillId="0" borderId="70" xfId="0" applyNumberFormat="1" applyFont="1" applyFill="1" applyBorder="1" applyAlignment="1">
      <alignment horizontal="center"/>
    </xf>
    <xf numFmtId="0" fontId="4" fillId="0" borderId="71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Atualização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ublic%20C\Micro%20Valquiria\Modelos%20de%20Planilhas%20e%20Apontamentos\Dr&#170;%20Ana%20Maria%20Stoppa\Madis%20Rodbel%20Sol.%20de%20Ponto%20e%20Acesso%20Ltda\Nilton%20C&#233;sar%20O.%20de%20Carvalho%20(Horas%20Excedentes%20-%20Art.%2046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lan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IRRF"/>
      <sheetName val="Conc"/>
    </sheetNames>
    <sheetDataSet>
      <sheetData sheetId="2">
        <row r="111">
          <cell r="A111">
            <v>38899</v>
          </cell>
        </row>
        <row r="112">
          <cell r="A112">
            <v>38930</v>
          </cell>
        </row>
        <row r="113">
          <cell r="A113">
            <v>38961</v>
          </cell>
        </row>
        <row r="114">
          <cell r="A114">
            <v>38991</v>
          </cell>
        </row>
        <row r="115">
          <cell r="A115">
            <v>39022</v>
          </cell>
        </row>
        <row r="116">
          <cell r="A116">
            <v>39052</v>
          </cell>
        </row>
        <row r="117">
          <cell r="A117">
            <v>39083</v>
          </cell>
        </row>
        <row r="118">
          <cell r="A118">
            <v>39114</v>
          </cell>
        </row>
        <row r="119">
          <cell r="A119">
            <v>39142</v>
          </cell>
        </row>
        <row r="120">
          <cell r="A120">
            <v>39173</v>
          </cell>
        </row>
        <row r="121">
          <cell r="A121">
            <v>39203</v>
          </cell>
        </row>
        <row r="122">
          <cell r="A122">
            <v>39234</v>
          </cell>
        </row>
        <row r="123">
          <cell r="A123">
            <v>39264</v>
          </cell>
        </row>
        <row r="124">
          <cell r="A124">
            <v>39295</v>
          </cell>
        </row>
        <row r="125">
          <cell r="A125">
            <v>39326</v>
          </cell>
        </row>
        <row r="126">
          <cell r="A126">
            <v>39356</v>
          </cell>
        </row>
        <row r="127">
          <cell r="A127">
            <v>39387</v>
          </cell>
        </row>
        <row r="128">
          <cell r="A128">
            <v>39417</v>
          </cell>
        </row>
        <row r="129">
          <cell r="A129">
            <v>39448</v>
          </cell>
        </row>
        <row r="130">
          <cell r="A130">
            <v>39479</v>
          </cell>
        </row>
        <row r="131">
          <cell r="A131">
            <v>39508</v>
          </cell>
        </row>
        <row r="132">
          <cell r="A132">
            <v>39539</v>
          </cell>
        </row>
        <row r="133">
          <cell r="A133">
            <v>39569</v>
          </cell>
        </row>
        <row r="134">
          <cell r="A134">
            <v>39600</v>
          </cell>
        </row>
        <row r="135">
          <cell r="A135">
            <v>39630</v>
          </cell>
        </row>
        <row r="136">
          <cell r="A136">
            <v>39661</v>
          </cell>
        </row>
        <row r="137">
          <cell r="A137">
            <v>39692</v>
          </cell>
        </row>
        <row r="138">
          <cell r="A138">
            <v>39722</v>
          </cell>
        </row>
        <row r="139">
          <cell r="A139">
            <v>39753</v>
          </cell>
        </row>
        <row r="140">
          <cell r="A140">
            <v>39783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tenca.com.br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6.8515625" style="91" customWidth="1"/>
    <col min="2" max="12" width="9.140625" style="91" customWidth="1"/>
  </cols>
  <sheetData>
    <row r="1" spans="1:12" ht="21">
      <c r="A1" s="76" t="s">
        <v>33</v>
      </c>
      <c r="B1" s="77"/>
      <c r="C1" s="77"/>
      <c r="D1" s="77"/>
      <c r="E1" s="77"/>
      <c r="F1" s="77"/>
      <c r="G1" s="77"/>
      <c r="H1" s="78"/>
      <c r="I1" s="78"/>
      <c r="J1" s="79"/>
      <c r="K1" s="79"/>
      <c r="L1" s="80"/>
    </row>
    <row r="2" spans="1:12" ht="4.5" customHeight="1">
      <c r="A2" s="81"/>
      <c r="B2" s="82"/>
      <c r="C2" s="82"/>
      <c r="D2" s="82"/>
      <c r="E2" s="82"/>
      <c r="F2" s="82"/>
      <c r="G2" s="82"/>
      <c r="H2" s="82"/>
      <c r="I2" s="82"/>
      <c r="J2" s="83"/>
      <c r="K2" s="83"/>
      <c r="L2" s="84"/>
    </row>
    <row r="3" spans="1:12" ht="15.75">
      <c r="A3" s="85" t="s">
        <v>34</v>
      </c>
      <c r="B3" s="86"/>
      <c r="C3" s="86"/>
      <c r="D3" s="86"/>
      <c r="E3" s="86"/>
      <c r="F3" s="86"/>
      <c r="G3" s="86"/>
      <c r="H3" s="86"/>
      <c r="I3" s="86"/>
      <c r="J3" s="83"/>
      <c r="K3" s="83"/>
      <c r="L3" s="84"/>
    </row>
    <row r="4" spans="1:12" ht="15.75">
      <c r="A4" s="85" t="s">
        <v>251</v>
      </c>
      <c r="B4" s="86"/>
      <c r="C4" s="86"/>
      <c r="D4" s="86"/>
      <c r="E4" s="86"/>
      <c r="F4" s="86"/>
      <c r="G4" s="86"/>
      <c r="H4" s="86"/>
      <c r="I4" s="86"/>
      <c r="J4" s="83"/>
      <c r="K4" s="83"/>
      <c r="L4" s="84"/>
    </row>
    <row r="5" spans="1:12" ht="21">
      <c r="A5" s="87" t="s">
        <v>252</v>
      </c>
      <c r="B5" s="88"/>
      <c r="C5" s="88"/>
      <c r="D5" s="88"/>
      <c r="E5" s="88"/>
      <c r="F5" s="88"/>
      <c r="G5" s="88"/>
      <c r="H5" s="88"/>
      <c r="I5" s="88"/>
      <c r="J5" s="89"/>
      <c r="K5" s="89"/>
      <c r="L5" s="90"/>
    </row>
    <row r="7" spans="1:12" ht="12.75">
      <c r="A7" s="92"/>
      <c r="B7" s="92">
        <v>1971</v>
      </c>
      <c r="C7" s="92">
        <v>1972</v>
      </c>
      <c r="D7" s="92">
        <v>1973</v>
      </c>
      <c r="E7" s="92">
        <v>1974</v>
      </c>
      <c r="F7" s="92">
        <v>1975</v>
      </c>
      <c r="G7" s="92">
        <v>1976</v>
      </c>
      <c r="H7" s="92">
        <v>1977</v>
      </c>
      <c r="I7" s="92">
        <v>1978</v>
      </c>
      <c r="J7" s="92">
        <v>1979</v>
      </c>
      <c r="K7" s="92">
        <v>1980</v>
      </c>
      <c r="L7" s="92">
        <v>1981</v>
      </c>
    </row>
    <row r="8" spans="1:12" ht="15.75">
      <c r="A8" s="93" t="s">
        <v>35</v>
      </c>
      <c r="B8" s="94">
        <v>0.412240271</v>
      </c>
      <c r="C8" s="94">
        <v>0.338467334</v>
      </c>
      <c r="D8" s="94">
        <v>0.293839147</v>
      </c>
      <c r="E8" s="94">
        <v>0.258290451</v>
      </c>
      <c r="F8" s="94">
        <v>0.195009426</v>
      </c>
      <c r="G8" s="94">
        <v>0.156108915</v>
      </c>
      <c r="H8" s="94">
        <v>0.113328963</v>
      </c>
      <c r="I8" s="94">
        <v>0.087338802</v>
      </c>
      <c r="J8" s="94">
        <v>0.063690563</v>
      </c>
      <c r="K8" s="94">
        <v>0.042664949</v>
      </c>
      <c r="L8" s="94">
        <v>0.028183485</v>
      </c>
    </row>
    <row r="9" spans="1:12" ht="15.75">
      <c r="A9" s="93" t="s">
        <v>36</v>
      </c>
      <c r="B9" s="94">
        <v>0.412240271</v>
      </c>
      <c r="C9" s="94">
        <v>0.338467334</v>
      </c>
      <c r="D9" s="94">
        <v>0.293839147</v>
      </c>
      <c r="E9" s="94">
        <v>0.258290451</v>
      </c>
      <c r="F9" s="94">
        <v>0.195009426</v>
      </c>
      <c r="G9" s="94">
        <v>0.156108915</v>
      </c>
      <c r="H9" s="94">
        <v>0.113328963</v>
      </c>
      <c r="I9" s="94">
        <v>0.087338802</v>
      </c>
      <c r="J9" s="94">
        <v>0.063690563</v>
      </c>
      <c r="K9" s="94">
        <v>0.042664949</v>
      </c>
      <c r="L9" s="94">
        <v>0.028183485</v>
      </c>
    </row>
    <row r="10" spans="1:12" ht="15.75">
      <c r="A10" s="93" t="s">
        <v>37</v>
      </c>
      <c r="B10" s="94">
        <v>0.412240271</v>
      </c>
      <c r="C10" s="94">
        <v>0.338467334</v>
      </c>
      <c r="D10" s="94">
        <v>0.293839147</v>
      </c>
      <c r="E10" s="94">
        <v>0.258290451</v>
      </c>
      <c r="F10" s="94">
        <v>0.195009426</v>
      </c>
      <c r="G10" s="94">
        <v>0.156108915</v>
      </c>
      <c r="H10" s="94">
        <v>0.113328963</v>
      </c>
      <c r="I10" s="94">
        <v>0.087338802</v>
      </c>
      <c r="J10" s="94">
        <v>0.063690563</v>
      </c>
      <c r="K10" s="94">
        <v>0.042664949</v>
      </c>
      <c r="L10" s="94">
        <v>0.028183485</v>
      </c>
    </row>
    <row r="11" spans="1:12" ht="15.75">
      <c r="A11" s="93" t="s">
        <v>38</v>
      </c>
      <c r="B11" s="94">
        <v>0.395562824</v>
      </c>
      <c r="C11" s="94">
        <v>0.326343718</v>
      </c>
      <c r="D11" s="94">
        <v>0.284521083</v>
      </c>
      <c r="E11" s="94">
        <v>0.248695581</v>
      </c>
      <c r="F11" s="94">
        <v>0.185466276</v>
      </c>
      <c r="G11" s="94">
        <v>0.146329647</v>
      </c>
      <c r="H11" s="94">
        <v>0.106824582</v>
      </c>
      <c r="I11" s="94">
        <v>0.081492141</v>
      </c>
      <c r="J11" s="94">
        <v>0.059386113</v>
      </c>
      <c r="K11" s="94">
        <v>0.038075534</v>
      </c>
      <c r="L11" s="94">
        <v>0.023709508</v>
      </c>
    </row>
    <row r="12" spans="1:12" ht="15.75">
      <c r="A12" s="93" t="s">
        <v>39</v>
      </c>
      <c r="B12" s="94">
        <v>0.395562824</v>
      </c>
      <c r="C12" s="94">
        <v>0.326343718</v>
      </c>
      <c r="D12" s="94">
        <v>0.284521083</v>
      </c>
      <c r="E12" s="94">
        <v>0.248695581</v>
      </c>
      <c r="F12" s="94">
        <v>0.185466276</v>
      </c>
      <c r="G12" s="94">
        <v>0.146329647</v>
      </c>
      <c r="H12" s="94">
        <v>0.106824582</v>
      </c>
      <c r="I12" s="94">
        <v>0.081492141</v>
      </c>
      <c r="J12" s="94">
        <v>0.059386113</v>
      </c>
      <c r="K12" s="94">
        <v>0.038075534</v>
      </c>
      <c r="L12" s="94">
        <v>0.023709508</v>
      </c>
    </row>
    <row r="13" spans="1:12" ht="15.75">
      <c r="A13" s="93" t="s">
        <v>40</v>
      </c>
      <c r="B13" s="94">
        <v>0.395562824</v>
      </c>
      <c r="C13" s="94">
        <v>0.326343718</v>
      </c>
      <c r="D13" s="94">
        <v>0.284521083</v>
      </c>
      <c r="E13" s="94">
        <v>0.248695581</v>
      </c>
      <c r="F13" s="94">
        <v>0.185466276</v>
      </c>
      <c r="G13" s="94">
        <v>0.146329647</v>
      </c>
      <c r="H13" s="94">
        <v>0.106824582</v>
      </c>
      <c r="I13" s="94">
        <v>0.081492141</v>
      </c>
      <c r="J13" s="94">
        <v>0.059386113</v>
      </c>
      <c r="K13" s="94">
        <v>0.038075534</v>
      </c>
      <c r="L13" s="94">
        <v>0.023709508</v>
      </c>
    </row>
    <row r="14" spans="1:12" ht="15.75">
      <c r="A14" s="93" t="s">
        <v>41</v>
      </c>
      <c r="B14" s="94">
        <v>0.378029084</v>
      </c>
      <c r="C14" s="94">
        <v>0.311138571</v>
      </c>
      <c r="D14" s="94">
        <v>0.27470948</v>
      </c>
      <c r="E14" s="94">
        <v>0.231858836</v>
      </c>
      <c r="F14" s="94">
        <v>0.174530347</v>
      </c>
      <c r="G14" s="94">
        <v>0.134630819</v>
      </c>
      <c r="H14" s="94">
        <v>0.097353139</v>
      </c>
      <c r="I14" s="94">
        <v>0.074591367</v>
      </c>
      <c r="J14" s="94">
        <v>0.053356746</v>
      </c>
      <c r="K14" s="94">
        <v>0.0344086</v>
      </c>
      <c r="L14" s="94">
        <v>0.01990696</v>
      </c>
    </row>
    <row r="15" spans="1:12" ht="15.75">
      <c r="A15" s="93" t="s">
        <v>42</v>
      </c>
      <c r="B15" s="94">
        <v>0.378029084</v>
      </c>
      <c r="C15" s="94">
        <v>0.311138571</v>
      </c>
      <c r="D15" s="94">
        <v>0.27470948</v>
      </c>
      <c r="E15" s="94">
        <v>0.231858836</v>
      </c>
      <c r="F15" s="94">
        <v>0.174530347</v>
      </c>
      <c r="G15" s="94">
        <v>0.134630819</v>
      </c>
      <c r="H15" s="94">
        <v>0.097353139</v>
      </c>
      <c r="I15" s="94">
        <v>0.074591367</v>
      </c>
      <c r="J15" s="94">
        <v>0.053356746</v>
      </c>
      <c r="K15" s="94">
        <v>0.0344086</v>
      </c>
      <c r="L15" s="94">
        <v>0.01990696</v>
      </c>
    </row>
    <row r="16" spans="1:12" ht="15.75">
      <c r="A16" s="93" t="s">
        <v>43</v>
      </c>
      <c r="B16" s="94">
        <v>0.378029084</v>
      </c>
      <c r="C16" s="94">
        <v>0.311138571</v>
      </c>
      <c r="D16" s="94">
        <v>0.27470948</v>
      </c>
      <c r="E16" s="94">
        <v>0.231858836</v>
      </c>
      <c r="F16" s="94">
        <v>0.174530347</v>
      </c>
      <c r="G16" s="94">
        <v>0.134630819</v>
      </c>
      <c r="H16" s="94">
        <v>0.097353139</v>
      </c>
      <c r="I16" s="94">
        <v>0.074591367</v>
      </c>
      <c r="J16" s="94">
        <v>0.053356746</v>
      </c>
      <c r="K16" s="94">
        <v>0.0344086</v>
      </c>
      <c r="L16" s="94">
        <v>0.01990696</v>
      </c>
    </row>
    <row r="17" spans="1:12" ht="15.75">
      <c r="A17" s="93" t="s">
        <v>44</v>
      </c>
      <c r="B17" s="94">
        <v>0.35524944</v>
      </c>
      <c r="C17" s="94">
        <v>0.302022204</v>
      </c>
      <c r="D17" s="94">
        <v>0.267397466</v>
      </c>
      <c r="E17" s="94">
        <v>0.204313989</v>
      </c>
      <c r="F17" s="94">
        <v>0.165598622</v>
      </c>
      <c r="G17" s="94">
        <v>0.123651582</v>
      </c>
      <c r="H17" s="94">
        <v>0.091633745</v>
      </c>
      <c r="I17" s="94">
        <v>0.068627809</v>
      </c>
      <c r="J17" s="94">
        <v>0.048538519</v>
      </c>
      <c r="K17" s="94">
        <v>0.031366813</v>
      </c>
      <c r="L17" s="94">
        <v>0.016793392</v>
      </c>
    </row>
    <row r="18" spans="1:12" ht="15.75">
      <c r="A18" s="93" t="s">
        <v>45</v>
      </c>
      <c r="B18" s="94">
        <v>0.35524944</v>
      </c>
      <c r="C18" s="94">
        <v>0.302022204</v>
      </c>
      <c r="D18" s="94">
        <v>0.267397466</v>
      </c>
      <c r="E18" s="94">
        <v>0.204313989</v>
      </c>
      <c r="F18" s="94">
        <v>0.165598622</v>
      </c>
      <c r="G18" s="94">
        <v>0.123651582</v>
      </c>
      <c r="H18" s="94">
        <v>0.091633745</v>
      </c>
      <c r="I18" s="94">
        <v>0.068627809</v>
      </c>
      <c r="J18" s="94">
        <v>0.048538519</v>
      </c>
      <c r="K18" s="94">
        <v>0.031366813</v>
      </c>
      <c r="L18" s="94">
        <v>0.016793392</v>
      </c>
    </row>
    <row r="19" spans="1:12" ht="15.75">
      <c r="A19" s="93" t="s">
        <v>46</v>
      </c>
      <c r="B19" s="94">
        <v>0.35524944</v>
      </c>
      <c r="C19" s="94">
        <v>0.302022204</v>
      </c>
      <c r="D19" s="94">
        <v>0.267397466</v>
      </c>
      <c r="E19" s="94">
        <v>0.204313989</v>
      </c>
      <c r="F19" s="94">
        <v>0.165598622</v>
      </c>
      <c r="G19" s="94">
        <v>0.123651582</v>
      </c>
      <c r="H19" s="94">
        <v>0.091633745</v>
      </c>
      <c r="I19" s="94">
        <v>0.068627809</v>
      </c>
      <c r="J19" s="94">
        <v>0.048538519</v>
      </c>
      <c r="K19" s="94">
        <v>0.031366813</v>
      </c>
      <c r="L19" s="94">
        <v>0.016793392</v>
      </c>
    </row>
    <row r="20" spans="1:12" ht="12.75">
      <c r="A20" s="92"/>
      <c r="B20" s="92">
        <v>1982</v>
      </c>
      <c r="C20" s="92">
        <v>1983</v>
      </c>
      <c r="D20" s="92">
        <v>1984</v>
      </c>
      <c r="E20" s="92">
        <v>1985</v>
      </c>
      <c r="F20" s="92">
        <v>1986</v>
      </c>
      <c r="G20" s="92">
        <v>1987</v>
      </c>
      <c r="H20" s="92">
        <v>1988</v>
      </c>
      <c r="I20" s="92">
        <v>1989</v>
      </c>
      <c r="J20" s="92">
        <v>1990</v>
      </c>
      <c r="K20" s="92">
        <v>1991</v>
      </c>
      <c r="L20" s="92">
        <v>1992</v>
      </c>
    </row>
    <row r="21" spans="1:12" ht="15.75">
      <c r="A21" s="93" t="s">
        <v>35</v>
      </c>
      <c r="B21" s="94">
        <v>0.014315128</v>
      </c>
      <c r="C21" s="94">
        <v>0.007150123</v>
      </c>
      <c r="D21" s="94">
        <v>0.002758222</v>
      </c>
      <c r="E21" s="94">
        <v>0.000851892</v>
      </c>
      <c r="F21" s="94">
        <v>0.000260007</v>
      </c>
      <c r="G21" s="94">
        <v>0.16015109</v>
      </c>
      <c r="H21" s="94">
        <v>0.034872749</v>
      </c>
      <c r="I21" s="94">
        <v>0.003373843</v>
      </c>
      <c r="J21" s="94">
        <v>0.188732948</v>
      </c>
      <c r="K21" s="94">
        <v>0.015012391</v>
      </c>
      <c r="L21" s="94">
        <v>0.002867412</v>
      </c>
    </row>
    <row r="22" spans="1:12" ht="15.75">
      <c r="A22" s="93" t="s">
        <v>36</v>
      </c>
      <c r="B22" s="94">
        <v>0.014315128</v>
      </c>
      <c r="C22" s="94">
        <v>0.007150123</v>
      </c>
      <c r="D22" s="94">
        <v>0.002758222</v>
      </c>
      <c r="E22" s="94">
        <v>0.000851892</v>
      </c>
      <c r="F22" s="94">
        <v>0.0002237</v>
      </c>
      <c r="G22" s="94">
        <v>0.13710392</v>
      </c>
      <c r="H22" s="94">
        <v>0.029931122</v>
      </c>
      <c r="I22" s="94">
        <v>2.757309071</v>
      </c>
      <c r="J22" s="94">
        <v>0.120897411</v>
      </c>
      <c r="K22" s="94">
        <v>0.012488076</v>
      </c>
      <c r="L22" s="94">
        <v>0.002285155</v>
      </c>
    </row>
    <row r="23" spans="1:12" ht="15.75">
      <c r="A23" s="93" t="s">
        <v>37</v>
      </c>
      <c r="B23" s="94">
        <v>0.014315128</v>
      </c>
      <c r="C23" s="94">
        <v>0.007150123</v>
      </c>
      <c r="D23" s="94">
        <v>0.002758222</v>
      </c>
      <c r="E23" s="94">
        <v>0.000851892</v>
      </c>
      <c r="F23" s="94">
        <v>0.195610713</v>
      </c>
      <c r="G23" s="94">
        <v>0.114616219</v>
      </c>
      <c r="H23" s="94">
        <v>0.025373959</v>
      </c>
      <c r="I23" s="94">
        <v>2.329792191</v>
      </c>
      <c r="J23" s="94">
        <v>0.069971878</v>
      </c>
      <c r="K23" s="94">
        <v>0.011671099</v>
      </c>
      <c r="L23" s="94">
        <v>0.001819246</v>
      </c>
    </row>
    <row r="24" spans="1:12" ht="15.75">
      <c r="A24" s="93" t="s">
        <v>38</v>
      </c>
      <c r="B24" s="94">
        <v>0.012365945</v>
      </c>
      <c r="C24" s="94">
        <v>0.00579985</v>
      </c>
      <c r="D24" s="94">
        <v>0.002033548</v>
      </c>
      <c r="E24" s="94">
        <v>0.000609173</v>
      </c>
      <c r="F24" s="94">
        <v>0.195826121</v>
      </c>
      <c r="G24" s="94">
        <v>0.10009276</v>
      </c>
      <c r="H24" s="94">
        <v>0.021872217</v>
      </c>
      <c r="I24" s="94">
        <v>1.944572416</v>
      </c>
      <c r="J24" s="94">
        <v>0.037962174</v>
      </c>
      <c r="K24" s="94">
        <v>0.010756773</v>
      </c>
      <c r="L24" s="94">
        <v>0.001463946</v>
      </c>
    </row>
    <row r="25" spans="1:12" ht="15.75">
      <c r="A25" s="93" t="s">
        <v>39</v>
      </c>
      <c r="B25" s="94">
        <v>0.012365945</v>
      </c>
      <c r="C25" s="94">
        <v>0.00579985</v>
      </c>
      <c r="D25" s="94">
        <v>0.002033548</v>
      </c>
      <c r="E25" s="94">
        <v>0.000609173</v>
      </c>
      <c r="F25" s="94">
        <v>0.1943105</v>
      </c>
      <c r="G25" s="94">
        <v>0.082748643</v>
      </c>
      <c r="H25" s="94">
        <v>0.018336868</v>
      </c>
      <c r="I25" s="94">
        <v>1.752498556</v>
      </c>
      <c r="J25" s="94">
        <v>0.037962174</v>
      </c>
      <c r="K25" s="94">
        <v>0.009874941</v>
      </c>
      <c r="L25" s="94">
        <v>0.001209073</v>
      </c>
    </row>
    <row r="26" spans="1:12" ht="15.75">
      <c r="A26" s="93" t="s">
        <v>40</v>
      </c>
      <c r="B26" s="94">
        <v>0.012365945</v>
      </c>
      <c r="C26" s="94">
        <v>0.00579985</v>
      </c>
      <c r="D26" s="94">
        <v>0.002033548</v>
      </c>
      <c r="E26" s="94">
        <v>0.000609173</v>
      </c>
      <c r="F26" s="94">
        <v>0.191627712</v>
      </c>
      <c r="G26" s="94">
        <v>0.067035518</v>
      </c>
      <c r="H26" s="94">
        <v>0.015568746</v>
      </c>
      <c r="I26" s="94">
        <v>1.594049993</v>
      </c>
      <c r="J26" s="94">
        <v>0.036024078</v>
      </c>
      <c r="K26" s="94">
        <v>0.00906041</v>
      </c>
      <c r="L26" s="94">
        <v>0.001009159</v>
      </c>
    </row>
    <row r="27" spans="1:12" ht="15.75">
      <c r="A27" s="93" t="s">
        <v>41</v>
      </c>
      <c r="B27" s="94">
        <v>0.010531008</v>
      </c>
      <c r="C27" s="94">
        <v>0.004570332</v>
      </c>
      <c r="D27" s="94">
        <v>0.001570276</v>
      </c>
      <c r="E27" s="94">
        <v>0.000453407</v>
      </c>
      <c r="F27" s="94">
        <v>0.18922456</v>
      </c>
      <c r="G27" s="94">
        <v>0.056800134</v>
      </c>
      <c r="H27" s="94">
        <v>0.013024969</v>
      </c>
      <c r="I27" s="94">
        <v>1.276976688</v>
      </c>
      <c r="J27" s="94">
        <v>0.032865685</v>
      </c>
      <c r="K27" s="94">
        <v>0.00828191</v>
      </c>
      <c r="L27" s="94">
        <v>0.000833671</v>
      </c>
    </row>
    <row r="28" spans="1:12" ht="15.75">
      <c r="A28" s="93" t="s">
        <v>42</v>
      </c>
      <c r="B28" s="94">
        <v>0.010531008</v>
      </c>
      <c r="C28" s="94">
        <v>0.004570332</v>
      </c>
      <c r="D28" s="94">
        <v>0.001570276</v>
      </c>
      <c r="E28" s="94">
        <v>0.000453407</v>
      </c>
      <c r="F28" s="94">
        <v>0.186999269</v>
      </c>
      <c r="G28" s="94">
        <v>0.055119004</v>
      </c>
      <c r="H28" s="94">
        <v>0.01050062</v>
      </c>
      <c r="I28" s="94">
        <v>0.991749527</v>
      </c>
      <c r="J28" s="94">
        <v>0.029664849</v>
      </c>
      <c r="K28" s="94">
        <v>0.007525589</v>
      </c>
      <c r="L28" s="94">
        <v>0.000674001</v>
      </c>
    </row>
    <row r="29" spans="1:12" ht="15.75">
      <c r="A29" s="93" t="s">
        <v>43</v>
      </c>
      <c r="B29" s="94">
        <v>0.010531008</v>
      </c>
      <c r="C29" s="94">
        <v>0.004570332</v>
      </c>
      <c r="D29" s="94">
        <v>0.001570276</v>
      </c>
      <c r="E29" s="94">
        <v>0.000453407</v>
      </c>
      <c r="F29" s="94">
        <v>0.183909588</v>
      </c>
      <c r="G29" s="94">
        <v>0.051823058</v>
      </c>
      <c r="H29" s="94">
        <v>0.008702652</v>
      </c>
      <c r="I29" s="94">
        <v>0.766777119</v>
      </c>
      <c r="J29" s="94">
        <v>0.026826594</v>
      </c>
      <c r="K29" s="94">
        <v>0.006722277</v>
      </c>
      <c r="L29" s="94">
        <v>0.00054699</v>
      </c>
    </row>
    <row r="30" spans="1:12" ht="15.75">
      <c r="A30" s="93" t="s">
        <v>44</v>
      </c>
      <c r="B30" s="94">
        <v>0.008677538</v>
      </c>
      <c r="C30" s="94">
        <v>0.003529209</v>
      </c>
      <c r="D30" s="94">
        <v>0.001164885</v>
      </c>
      <c r="E30" s="94">
        <v>0.000356996</v>
      </c>
      <c r="F30" s="94">
        <v>0.18079983</v>
      </c>
      <c r="G30" s="94">
        <v>0.049037716</v>
      </c>
      <c r="H30" s="94">
        <v>0.007017702</v>
      </c>
      <c r="I30" s="94">
        <v>0.564014062</v>
      </c>
      <c r="J30" s="94">
        <v>0.023771905</v>
      </c>
      <c r="K30" s="94">
        <v>0.00575636</v>
      </c>
      <c r="L30" s="94">
        <v>0.000436265</v>
      </c>
    </row>
    <row r="31" spans="1:12" ht="15.75">
      <c r="A31" s="93" t="s">
        <v>45</v>
      </c>
      <c r="B31" s="94">
        <v>0.008677538</v>
      </c>
      <c r="C31" s="94">
        <v>0.003529209</v>
      </c>
      <c r="D31" s="94">
        <v>0.001164885</v>
      </c>
      <c r="E31" s="94">
        <v>0.000356996</v>
      </c>
      <c r="F31" s="94">
        <v>0.177446099</v>
      </c>
      <c r="G31" s="94">
        <v>0.044914559</v>
      </c>
      <c r="H31" s="94">
        <v>0.005514894</v>
      </c>
      <c r="I31" s="94">
        <v>0.40983437</v>
      </c>
      <c r="J31" s="94">
        <v>0.02090573</v>
      </c>
      <c r="K31" s="94">
        <v>0.004806178</v>
      </c>
      <c r="L31" s="94">
        <v>0.000348817</v>
      </c>
    </row>
    <row r="32" spans="1:12" ht="15.75">
      <c r="A32" s="93" t="s">
        <v>46</v>
      </c>
      <c r="B32" s="94">
        <v>0.008677538</v>
      </c>
      <c r="C32" s="94">
        <v>0.003529209</v>
      </c>
      <c r="D32" s="94">
        <v>0.001164885</v>
      </c>
      <c r="E32" s="94">
        <v>0.000356996</v>
      </c>
      <c r="F32" s="94">
        <v>0.171794074</v>
      </c>
      <c r="G32" s="94">
        <v>0.039803757</v>
      </c>
      <c r="H32" s="94">
        <v>0.004345173</v>
      </c>
      <c r="I32" s="94">
        <v>0.289799442</v>
      </c>
      <c r="J32" s="94">
        <v>0.017923294</v>
      </c>
      <c r="K32" s="94">
        <v>0.003682331</v>
      </c>
      <c r="L32" s="94">
        <v>0.000282924</v>
      </c>
    </row>
    <row r="33" spans="1:12" ht="12.75">
      <c r="A33" s="92"/>
      <c r="B33" s="92">
        <v>1993</v>
      </c>
      <c r="C33" s="92">
        <v>1994</v>
      </c>
      <c r="D33" s="92">
        <v>1995</v>
      </c>
      <c r="E33" s="92">
        <v>1996</v>
      </c>
      <c r="F33" s="92">
        <v>1997</v>
      </c>
      <c r="G33" s="92">
        <v>1998</v>
      </c>
      <c r="H33" s="92">
        <v>1999</v>
      </c>
      <c r="I33" s="92">
        <v>2000</v>
      </c>
      <c r="J33" s="92">
        <v>2001</v>
      </c>
      <c r="K33" s="92">
        <v>2002</v>
      </c>
      <c r="L33" s="92">
        <v>2003</v>
      </c>
    </row>
    <row r="34" spans="1:12" ht="15.75">
      <c r="A34" s="93" t="s">
        <v>35</v>
      </c>
      <c r="B34" s="94">
        <v>0.000228257</v>
      </c>
      <c r="C34" s="94">
        <v>0.00886523</v>
      </c>
      <c r="D34" s="94">
        <v>2.319372958</v>
      </c>
      <c r="E34" s="94">
        <v>1.762138349</v>
      </c>
      <c r="F34" s="94">
        <v>1.60800921</v>
      </c>
      <c r="G34" s="94">
        <v>1.464689509</v>
      </c>
      <c r="H34" s="94">
        <v>1.358787536</v>
      </c>
      <c r="I34" s="94">
        <v>1.285153804</v>
      </c>
      <c r="J34" s="94">
        <v>1.258766167</v>
      </c>
      <c r="K34" s="94">
        <v>1.230642832</v>
      </c>
      <c r="L34" s="94">
        <v>1.197093794</v>
      </c>
    </row>
    <row r="35" spans="1:12" ht="15.75">
      <c r="A35" s="93" t="s">
        <v>36</v>
      </c>
      <c r="B35" s="94">
        <v>0.00018007</v>
      </c>
      <c r="C35" s="94">
        <v>0.006267838</v>
      </c>
      <c r="D35" s="94">
        <v>2.271639008</v>
      </c>
      <c r="E35" s="94">
        <v>1.740338865</v>
      </c>
      <c r="F35" s="94">
        <v>1.596133974</v>
      </c>
      <c r="G35" s="94">
        <v>1.448095779</v>
      </c>
      <c r="H35" s="94">
        <v>1.351808151</v>
      </c>
      <c r="I35" s="94">
        <v>1.282397931</v>
      </c>
      <c r="J35" s="94">
        <v>1.257045272</v>
      </c>
      <c r="K35" s="94">
        <v>1.227462476</v>
      </c>
      <c r="L35" s="94">
        <v>1.191282717</v>
      </c>
    </row>
    <row r="36" spans="1:12" ht="15.75">
      <c r="A36" s="93" t="s">
        <v>37</v>
      </c>
      <c r="B36" s="94">
        <v>0.00014246</v>
      </c>
      <c r="C36" s="94">
        <v>0.004481508</v>
      </c>
      <c r="D36" s="94">
        <v>2.230309149</v>
      </c>
      <c r="E36" s="94">
        <v>1.723747792</v>
      </c>
      <c r="F36" s="94">
        <v>1.585643324</v>
      </c>
      <c r="G36" s="94">
        <v>1.441664514</v>
      </c>
      <c r="H36" s="94">
        <v>1.340683162</v>
      </c>
      <c r="I36" s="94">
        <v>1.279419442</v>
      </c>
      <c r="J36" s="94">
        <v>1.25658285</v>
      </c>
      <c r="K36" s="94">
        <v>1.226026799</v>
      </c>
      <c r="L36" s="94">
        <v>1.186399497</v>
      </c>
    </row>
    <row r="37" spans="1:12" ht="15.75">
      <c r="A37" s="93" t="s">
        <v>38</v>
      </c>
      <c r="B37" s="94">
        <v>0.000113235</v>
      </c>
      <c r="C37" s="94">
        <v>0.003159329</v>
      </c>
      <c r="D37" s="94">
        <v>2.180169608</v>
      </c>
      <c r="E37" s="94">
        <v>1.709831474</v>
      </c>
      <c r="F37" s="94">
        <v>1.575691291</v>
      </c>
      <c r="G37" s="94">
        <v>1.428812347</v>
      </c>
      <c r="H37" s="94">
        <v>1.32529123</v>
      </c>
      <c r="I37" s="94">
        <v>1.276557401</v>
      </c>
      <c r="J37" s="94">
        <v>1.254420229</v>
      </c>
      <c r="K37" s="94">
        <v>1.223875226</v>
      </c>
      <c r="L37" s="94">
        <v>1.181929439</v>
      </c>
    </row>
    <row r="38" spans="1:12" ht="15.75">
      <c r="A38" s="93" t="s">
        <v>39</v>
      </c>
      <c r="B38" s="94">
        <v>8.8313E-05</v>
      </c>
      <c r="C38" s="94">
        <v>0.002164369</v>
      </c>
      <c r="D38" s="94">
        <v>2.107122009</v>
      </c>
      <c r="E38" s="94">
        <v>1.698625641</v>
      </c>
      <c r="F38" s="94">
        <v>1.565965082</v>
      </c>
      <c r="G38" s="94">
        <v>1.422100035</v>
      </c>
      <c r="H38" s="94">
        <v>1.317266443</v>
      </c>
      <c r="I38" s="94">
        <v>1.274898757</v>
      </c>
      <c r="J38" s="94">
        <v>1.252483889</v>
      </c>
      <c r="K38" s="94">
        <v>1.220997336</v>
      </c>
      <c r="L38" s="94">
        <v>1.177004851</v>
      </c>
    </row>
    <row r="39" spans="1:12" ht="15.75">
      <c r="A39" s="93" t="s">
        <v>40</v>
      </c>
      <c r="B39" s="94">
        <v>6.863E-05</v>
      </c>
      <c r="C39" s="94">
        <v>0.00147799</v>
      </c>
      <c r="D39" s="94">
        <v>2.040853457</v>
      </c>
      <c r="E39" s="94">
        <v>1.688682677</v>
      </c>
      <c r="F39" s="94">
        <v>1.556077764</v>
      </c>
      <c r="G39" s="94">
        <v>1.415668652</v>
      </c>
      <c r="H39" s="94">
        <v>1.309721139</v>
      </c>
      <c r="I39" s="94">
        <v>1.271729607</v>
      </c>
      <c r="J39" s="94">
        <v>1.250199774</v>
      </c>
      <c r="K39" s="94">
        <v>1.218436183</v>
      </c>
      <c r="L39" s="94">
        <v>1.171557111</v>
      </c>
    </row>
    <row r="40" spans="1:12" ht="15.75">
      <c r="A40" s="93" t="s">
        <v>41</v>
      </c>
      <c r="B40" s="94">
        <v>5.276E-05</v>
      </c>
      <c r="C40" s="94">
        <v>2.767294112</v>
      </c>
      <c r="D40" s="94">
        <v>1.983600787</v>
      </c>
      <c r="E40" s="94">
        <v>1.678445836</v>
      </c>
      <c r="F40" s="94">
        <v>1.545974818</v>
      </c>
      <c r="G40" s="94">
        <v>1.408747476</v>
      </c>
      <c r="H40" s="94">
        <v>1.305663138</v>
      </c>
      <c r="I40" s="94">
        <v>1.269013917</v>
      </c>
      <c r="J40" s="94">
        <v>1.248379637</v>
      </c>
      <c r="K40" s="94">
        <v>1.216511661</v>
      </c>
      <c r="L40" s="94">
        <v>1.166696652</v>
      </c>
    </row>
    <row r="41" spans="1:12" ht="15.75">
      <c r="A41" s="93" t="s">
        <v>42</v>
      </c>
      <c r="B41" s="94">
        <v>0.040469119</v>
      </c>
      <c r="C41" s="94">
        <v>2.634861946</v>
      </c>
      <c r="D41" s="94">
        <v>1.926003648</v>
      </c>
      <c r="E41" s="94">
        <v>1.668682375</v>
      </c>
      <c r="F41" s="94">
        <v>1.535868802</v>
      </c>
      <c r="G41" s="94">
        <v>1.401037566</v>
      </c>
      <c r="H41" s="94">
        <v>1.301844827</v>
      </c>
      <c r="I41" s="94">
        <v>1.267053785</v>
      </c>
      <c r="J41" s="94">
        <v>1.245339762</v>
      </c>
      <c r="K41" s="94">
        <v>1.213289165</v>
      </c>
      <c r="L41" s="94">
        <v>1.160355311</v>
      </c>
    </row>
    <row r="42" spans="1:12" ht="15.75">
      <c r="A42" s="93" t="s">
        <v>43</v>
      </c>
      <c r="B42" s="94">
        <v>0.030350322</v>
      </c>
      <c r="C42" s="94">
        <v>2.579879553</v>
      </c>
      <c r="D42" s="94">
        <v>1.877114209</v>
      </c>
      <c r="E42" s="94">
        <v>1.658276689</v>
      </c>
      <c r="F42" s="94">
        <v>1.526298907</v>
      </c>
      <c r="G42" s="94">
        <v>1.395804694</v>
      </c>
      <c r="H42" s="94">
        <v>1.298022152</v>
      </c>
      <c r="I42" s="94">
        <v>1.264493186</v>
      </c>
      <c r="J42" s="94">
        <v>1.241075427</v>
      </c>
      <c r="K42" s="94">
        <v>1.210286445</v>
      </c>
      <c r="L42" s="94">
        <v>1.15568864</v>
      </c>
    </row>
    <row r="43" spans="1:12" ht="15.75">
      <c r="A43" s="93" t="s">
        <v>44</v>
      </c>
      <c r="B43" s="94">
        <v>0.02254518</v>
      </c>
      <c r="C43" s="94">
        <v>2.51845199</v>
      </c>
      <c r="D43" s="94">
        <v>1.841403864</v>
      </c>
      <c r="E43" s="94">
        <v>1.647371092</v>
      </c>
      <c r="F43" s="94">
        <v>1.516481208</v>
      </c>
      <c r="G43" s="94">
        <v>1.389535112</v>
      </c>
      <c r="H43" s="94">
        <v>1.294507564</v>
      </c>
      <c r="I43" s="94">
        <v>1.263182004</v>
      </c>
      <c r="J43" s="94">
        <v>1.239059477</v>
      </c>
      <c r="K43" s="94">
        <v>1.207924951</v>
      </c>
      <c r="L43" s="94">
        <v>1.151813938</v>
      </c>
    </row>
    <row r="44" spans="1:12" ht="15.75">
      <c r="A44" s="93" t="s">
        <v>45</v>
      </c>
      <c r="B44" s="94">
        <v>0.016512986</v>
      </c>
      <c r="C44" s="94">
        <v>2.45570624</v>
      </c>
      <c r="D44" s="94">
        <v>1.811442603</v>
      </c>
      <c r="E44" s="94">
        <v>1.635239252</v>
      </c>
      <c r="F44" s="94">
        <v>1.506608403</v>
      </c>
      <c r="G44" s="94">
        <v>1.377288264</v>
      </c>
      <c r="H44" s="94">
        <v>1.29158213</v>
      </c>
      <c r="I44" s="94">
        <v>1.261521841</v>
      </c>
      <c r="J44" s="94">
        <v>1.235460581</v>
      </c>
      <c r="K44" s="94">
        <v>1.204590644</v>
      </c>
      <c r="L44" s="94">
        <v>1.148125012</v>
      </c>
    </row>
    <row r="45" spans="1:12" ht="15.75">
      <c r="A45" s="93" t="s">
        <v>46</v>
      </c>
      <c r="B45" s="94">
        <v>0.012127634</v>
      </c>
      <c r="C45" s="94">
        <v>2.386010863</v>
      </c>
      <c r="D45" s="94">
        <v>1.785751003</v>
      </c>
      <c r="E45" s="94">
        <v>1.622026227</v>
      </c>
      <c r="F45" s="94">
        <v>1.483854971</v>
      </c>
      <c r="G45" s="94">
        <v>1.368888763</v>
      </c>
      <c r="H45" s="94">
        <v>1.289006695</v>
      </c>
      <c r="I45" s="94">
        <v>1.260013605</v>
      </c>
      <c r="J45" s="94">
        <v>1.233083196</v>
      </c>
      <c r="K45" s="94">
        <v>1.201414106</v>
      </c>
      <c r="L45" s="94">
        <v>1.146089557</v>
      </c>
    </row>
    <row r="46" spans="1:12" ht="12.75">
      <c r="A46" s="92"/>
      <c r="B46" s="92">
        <v>2004</v>
      </c>
      <c r="C46" s="92">
        <v>2005</v>
      </c>
      <c r="D46" s="92">
        <v>2006</v>
      </c>
      <c r="E46" s="92">
        <v>2007</v>
      </c>
      <c r="F46" s="92">
        <v>2008</v>
      </c>
      <c r="G46" s="92">
        <v>2009</v>
      </c>
      <c r="H46" s="92">
        <v>2010</v>
      </c>
      <c r="I46" s="92">
        <v>2011</v>
      </c>
      <c r="J46" s="92">
        <v>2012</v>
      </c>
      <c r="K46" s="92">
        <v>2013</v>
      </c>
      <c r="L46" s="92">
        <v>2014</v>
      </c>
    </row>
    <row r="47" spans="1:12" ht="15.75">
      <c r="A47" s="93" t="s">
        <v>35</v>
      </c>
      <c r="B47" s="94">
        <v>1.143917258</v>
      </c>
      <c r="C47" s="94">
        <v>1.123487556</v>
      </c>
      <c r="D47" s="94">
        <v>1.092530422</v>
      </c>
      <c r="E47" s="94">
        <v>1.070712168</v>
      </c>
      <c r="F47" s="94">
        <v>1.055457525</v>
      </c>
      <c r="G47" s="94">
        <v>1.038479998</v>
      </c>
      <c r="H47" s="94">
        <v>1.03116895</v>
      </c>
      <c r="I47" s="94">
        <v>1.024115338</v>
      </c>
      <c r="J47" s="94">
        <v>1.01189261</v>
      </c>
      <c r="K47" s="94">
        <v>1.008969532</v>
      </c>
      <c r="L47" s="94">
        <v>1.007045842</v>
      </c>
    </row>
    <row r="48" spans="1:12" ht="15.75">
      <c r="A48" s="93" t="s">
        <v>36</v>
      </c>
      <c r="B48" s="94">
        <v>1.142454916</v>
      </c>
      <c r="C48" s="94">
        <v>1.121379362</v>
      </c>
      <c r="D48" s="94">
        <v>1.089995093</v>
      </c>
      <c r="E48" s="94">
        <v>1.068373498</v>
      </c>
      <c r="F48" s="94">
        <v>1.054392588</v>
      </c>
      <c r="G48" s="94">
        <v>1.036572705</v>
      </c>
      <c r="H48" s="94">
        <v>1.03116895</v>
      </c>
      <c r="I48" s="94">
        <v>1.023383618</v>
      </c>
      <c r="J48" s="94">
        <v>1.011019089</v>
      </c>
      <c r="K48" s="94">
        <v>1.008969532</v>
      </c>
      <c r="L48" s="94">
        <v>1.005913184</v>
      </c>
    </row>
    <row r="49" spans="1:12" ht="15.75">
      <c r="A49" s="93" t="s">
        <v>37</v>
      </c>
      <c r="B49" s="94">
        <v>1.141931911</v>
      </c>
      <c r="C49" s="94">
        <v>1.120301632</v>
      </c>
      <c r="D49" s="94">
        <v>1.089205419</v>
      </c>
      <c r="E49" s="94">
        <v>1.067603756</v>
      </c>
      <c r="F49" s="94">
        <v>1.054136433</v>
      </c>
      <c r="G49" s="94">
        <v>1.036105421</v>
      </c>
      <c r="H49" s="94">
        <v>1.03116895</v>
      </c>
      <c r="I49" s="94">
        <v>1.022847646</v>
      </c>
      <c r="J49" s="94">
        <v>1.011019089</v>
      </c>
      <c r="K49" s="94">
        <v>1.008969532</v>
      </c>
      <c r="L49" s="94">
        <v>1.005373298</v>
      </c>
    </row>
    <row r="50" spans="1:12" ht="15.75">
      <c r="A50" s="93" t="s">
        <v>38</v>
      </c>
      <c r="B50" s="94">
        <v>1.13990516</v>
      </c>
      <c r="C50" s="94">
        <v>1.117357396</v>
      </c>
      <c r="D50" s="94">
        <v>1.086952167</v>
      </c>
      <c r="E50" s="94">
        <v>1.065604682</v>
      </c>
      <c r="F50" s="94">
        <v>1.053705468</v>
      </c>
      <c r="G50" s="94">
        <v>1.034617641</v>
      </c>
      <c r="H50" s="94">
        <v>1.03035291</v>
      </c>
      <c r="I50" s="94">
        <v>1.021609456</v>
      </c>
      <c r="J50" s="94">
        <v>1.009940473</v>
      </c>
      <c r="K50" s="94">
        <v>1.008969532</v>
      </c>
      <c r="L50" s="94">
        <v>1.00510594</v>
      </c>
    </row>
    <row r="51" spans="1:12" ht="15.75">
      <c r="A51" s="93" t="s">
        <v>39</v>
      </c>
      <c r="B51" s="94">
        <v>1.138909753</v>
      </c>
      <c r="C51" s="94">
        <v>1.115123803</v>
      </c>
      <c r="D51" s="94">
        <v>1.086023617</v>
      </c>
      <c r="E51" s="94">
        <v>1.064250954</v>
      </c>
      <c r="F51" s="94">
        <v>1.052700139</v>
      </c>
      <c r="G51" s="94">
        <v>1.034148138</v>
      </c>
      <c r="H51" s="94">
        <v>1.03035291</v>
      </c>
      <c r="I51" s="94">
        <v>1.021232621</v>
      </c>
      <c r="J51" s="94">
        <v>1.009711269</v>
      </c>
      <c r="K51" s="94">
        <v>1.008969532</v>
      </c>
      <c r="L51" s="94">
        <v>1.004644808</v>
      </c>
    </row>
    <row r="52" spans="1:12" ht="15.75">
      <c r="A52" s="93" t="s">
        <v>40</v>
      </c>
      <c r="B52" s="94">
        <v>1.137151716</v>
      </c>
      <c r="C52" s="94">
        <v>1.112312988</v>
      </c>
      <c r="D52" s="94">
        <v>1.083977068</v>
      </c>
      <c r="E52" s="94">
        <v>1.062456465</v>
      </c>
      <c r="F52" s="94">
        <v>1.051925921</v>
      </c>
      <c r="G52" s="94">
        <v>1.033684013</v>
      </c>
      <c r="H52" s="94">
        <v>1.029827698</v>
      </c>
      <c r="I52" s="94">
        <v>1.019631799</v>
      </c>
      <c r="J52" s="94">
        <v>1.009238945</v>
      </c>
      <c r="K52" s="94">
        <v>1.008969532</v>
      </c>
      <c r="L52" s="94">
        <v>1.004038369</v>
      </c>
    </row>
    <row r="53" spans="1:12" ht="15.75">
      <c r="A53" s="93" t="s">
        <v>41</v>
      </c>
      <c r="B53" s="94">
        <v>1.135152712</v>
      </c>
      <c r="C53" s="94">
        <v>1.108993769</v>
      </c>
      <c r="D53" s="94">
        <v>1.081881464</v>
      </c>
      <c r="E53" s="94">
        <v>1.061443848</v>
      </c>
      <c r="F53" s="94">
        <v>1.050721794</v>
      </c>
      <c r="G53" s="94">
        <v>1.033006361</v>
      </c>
      <c r="H53" s="94">
        <v>1.029221487</v>
      </c>
      <c r="I53" s="94">
        <v>1.018497193</v>
      </c>
      <c r="J53" s="94">
        <v>1.009238945</v>
      </c>
      <c r="K53" s="94">
        <v>1.008969532</v>
      </c>
      <c r="L53" s="94">
        <v>1.003571708</v>
      </c>
    </row>
    <row r="54" spans="1:12" ht="15.75">
      <c r="A54" s="93" t="s">
        <v>42</v>
      </c>
      <c r="B54" s="94">
        <v>1.132941211</v>
      </c>
      <c r="C54" s="94">
        <v>1.106145445</v>
      </c>
      <c r="D54" s="94">
        <v>1.079990401</v>
      </c>
      <c r="E54" s="94">
        <v>1.059886874</v>
      </c>
      <c r="F54" s="94">
        <v>1.048714555</v>
      </c>
      <c r="G54" s="94">
        <v>1.031921811</v>
      </c>
      <c r="H54" s="94">
        <v>1.028038215</v>
      </c>
      <c r="I54" s="94">
        <v>1.017246996</v>
      </c>
      <c r="J54" s="94">
        <v>1.009093635</v>
      </c>
      <c r="K54" s="94">
        <v>1.008758701</v>
      </c>
      <c r="L54" s="94">
        <v>1.002515057</v>
      </c>
    </row>
    <row r="55" spans="1:12" ht="15.75">
      <c r="A55" s="93" t="s">
        <v>43</v>
      </c>
      <c r="B55" s="94">
        <v>1.130674209</v>
      </c>
      <c r="C55" s="94">
        <v>1.102324787</v>
      </c>
      <c r="D55" s="94">
        <v>1.077365937</v>
      </c>
      <c r="E55" s="94">
        <v>1.058335355</v>
      </c>
      <c r="F55" s="94">
        <v>1.047066472</v>
      </c>
      <c r="G55" s="94">
        <v>1.031718563</v>
      </c>
      <c r="H55" s="94">
        <v>1.027104577</v>
      </c>
      <c r="I55" s="94">
        <v>1.015139567</v>
      </c>
      <c r="J55" s="94">
        <v>1.008969532</v>
      </c>
      <c r="K55" s="94">
        <v>1.008758701</v>
      </c>
      <c r="L55" s="95">
        <v>1.001911906</v>
      </c>
    </row>
    <row r="56" spans="1:12" ht="15.75">
      <c r="A56" s="93" t="s">
        <v>44</v>
      </c>
      <c r="B56" s="94">
        <v>1.128723774</v>
      </c>
      <c r="C56" s="94">
        <v>1.099425602</v>
      </c>
      <c r="D56" s="94">
        <v>1.075729752</v>
      </c>
      <c r="E56" s="94">
        <v>1.057962952</v>
      </c>
      <c r="F56" s="94">
        <v>1.045007807</v>
      </c>
      <c r="G56" s="94">
        <v>1.031718563</v>
      </c>
      <c r="H56" s="94">
        <v>1.026384055</v>
      </c>
      <c r="I56" s="94">
        <v>1.014122402</v>
      </c>
      <c r="J56" s="94">
        <v>1.008969532</v>
      </c>
      <c r="K56" s="94">
        <v>1.008679016</v>
      </c>
      <c r="L56" s="95">
        <v>1.001038</v>
      </c>
    </row>
    <row r="57" spans="1:12" ht="15.75">
      <c r="A57" s="93" t="s">
        <v>45</v>
      </c>
      <c r="B57" s="94">
        <v>1.127474533</v>
      </c>
      <c r="C57" s="94">
        <v>1.097121646</v>
      </c>
      <c r="D57" s="94">
        <v>1.073716534</v>
      </c>
      <c r="E57" s="94">
        <v>1.056756136</v>
      </c>
      <c r="F57" s="94">
        <v>1.042395563</v>
      </c>
      <c r="G57" s="94">
        <v>1.031718563</v>
      </c>
      <c r="H57" s="94">
        <v>1.02589983</v>
      </c>
      <c r="I57" s="94">
        <v>1.013494036</v>
      </c>
      <c r="J57" s="94">
        <v>1.008969532</v>
      </c>
      <c r="K57" s="94">
        <v>1.007751884</v>
      </c>
      <c r="L57" s="95">
        <v>1</v>
      </c>
    </row>
    <row r="58" spans="1:12" ht="15.75">
      <c r="A58" s="93" t="s">
        <v>46</v>
      </c>
      <c r="B58" s="94">
        <v>1.126183926</v>
      </c>
      <c r="C58" s="94">
        <v>1.095009373</v>
      </c>
      <c r="D58" s="94">
        <v>1.072341792</v>
      </c>
      <c r="E58" s="94">
        <v>1.056133018</v>
      </c>
      <c r="F58" s="94">
        <v>1.040711692</v>
      </c>
      <c r="G58" s="94">
        <v>1.031718563</v>
      </c>
      <c r="H58" s="94">
        <v>1.025555244</v>
      </c>
      <c r="I58" s="94">
        <v>1.012840753</v>
      </c>
      <c r="J58" s="94">
        <v>1.008969532</v>
      </c>
      <c r="K58" s="94">
        <v>1.007543323</v>
      </c>
      <c r="L58" s="9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3">
      <selection activeCell="F43" sqref="F43"/>
    </sheetView>
  </sheetViews>
  <sheetFormatPr defaultColWidth="11.421875" defaultRowHeight="12.75"/>
  <cols>
    <col min="1" max="1" width="55.421875" style="29" customWidth="1"/>
    <col min="2" max="2" width="7.8515625" style="29" customWidth="1"/>
    <col min="3" max="3" width="13.8515625" style="135" customWidth="1"/>
    <col min="4" max="16384" width="11.421875" style="29" customWidth="1"/>
  </cols>
  <sheetData>
    <row r="1" spans="1:4" s="322" customFormat="1" ht="14.25" customHeight="1">
      <c r="A1" s="321" t="s">
        <v>320</v>
      </c>
      <c r="B1" s="321"/>
      <c r="C1" s="321"/>
      <c r="D1" s="321"/>
    </row>
    <row r="2" spans="1:4" s="170" customFormat="1" ht="10.5" customHeight="1">
      <c r="A2" s="169"/>
      <c r="B2" s="243"/>
      <c r="C2" s="169"/>
      <c r="D2" s="169"/>
    </row>
    <row r="3" spans="1:4" s="170" customFormat="1" ht="10.5" customHeight="1">
      <c r="A3" s="169"/>
      <c r="B3" s="243"/>
      <c r="C3" s="169"/>
      <c r="D3" s="169"/>
    </row>
    <row r="4" ht="1.5" customHeight="1" hidden="1">
      <c r="B4" s="135"/>
    </row>
    <row r="5" ht="1.5" customHeight="1" hidden="1">
      <c r="B5" s="135"/>
    </row>
    <row r="6" spans="1:3" ht="15" customHeight="1">
      <c r="A6" s="333" t="s">
        <v>98</v>
      </c>
      <c r="B6" s="333"/>
      <c r="C6" s="333"/>
    </row>
    <row r="7" spans="1:3" s="136" customFormat="1" ht="12.75" customHeight="1">
      <c r="A7" s="333" t="s">
        <v>99</v>
      </c>
      <c r="B7" s="333"/>
      <c r="C7" s="333"/>
    </row>
    <row r="8" ht="19.5" customHeight="1">
      <c r="B8" s="135"/>
    </row>
    <row r="9" spans="1:2" s="1" customFormat="1" ht="10.5" customHeight="1">
      <c r="A9" s="1" t="s">
        <v>310</v>
      </c>
      <c r="B9" s="244"/>
    </row>
    <row r="10" spans="1:2" s="1" customFormat="1" ht="10.5" customHeight="1">
      <c r="A10" s="1" t="s">
        <v>311</v>
      </c>
      <c r="B10" s="244"/>
    </row>
    <row r="11" spans="1:2" s="1" customFormat="1" ht="10.5" customHeight="1">
      <c r="A11" s="1" t="s">
        <v>312</v>
      </c>
      <c r="B11" s="244"/>
    </row>
    <row r="12" spans="1:2" s="1" customFormat="1" ht="9.75" customHeight="1">
      <c r="A12" s="1" t="s">
        <v>277</v>
      </c>
      <c r="B12" s="244"/>
    </row>
    <row r="13" spans="1:2" s="1" customFormat="1" ht="10.5" customHeight="1">
      <c r="A13" s="1" t="s">
        <v>278</v>
      </c>
      <c r="B13" s="244"/>
    </row>
    <row r="14" spans="1:3" ht="10.5">
      <c r="A14" s="137"/>
      <c r="B14" s="135"/>
      <c r="C14" s="138"/>
    </row>
    <row r="15" spans="1:3" ht="10.5">
      <c r="A15" s="137"/>
      <c r="B15" s="135"/>
      <c r="C15" s="138"/>
    </row>
    <row r="16" spans="1:3" ht="4.5" customHeight="1">
      <c r="A16" s="137"/>
      <c r="B16" s="135"/>
      <c r="C16" s="138"/>
    </row>
    <row r="17" spans="1:3" ht="10.5">
      <c r="A17" s="140" t="s">
        <v>100</v>
      </c>
      <c r="B17" s="139" t="s">
        <v>101</v>
      </c>
      <c r="C17" s="138">
        <f>'02'!K53+'03'!I51+'04'!O54</f>
        <v>10144.12</v>
      </c>
    </row>
    <row r="18" spans="1:3" ht="10.5">
      <c r="A18" s="140"/>
      <c r="B18" s="139"/>
      <c r="C18" s="138"/>
    </row>
    <row r="19" spans="1:3" ht="10.5">
      <c r="A19" s="140" t="s">
        <v>102</v>
      </c>
      <c r="B19" s="139" t="s">
        <v>101</v>
      </c>
      <c r="C19" s="141">
        <f>'04'!O51</f>
        <v>186.11</v>
      </c>
    </row>
    <row r="20" spans="1:3" ht="10.5">
      <c r="A20" s="140"/>
      <c r="B20" s="139"/>
      <c r="C20" s="141"/>
    </row>
    <row r="21" spans="1:3" ht="10.5">
      <c r="A21" s="140" t="s">
        <v>103</v>
      </c>
      <c r="B21" s="139" t="s">
        <v>101</v>
      </c>
      <c r="C21" s="138">
        <v>0</v>
      </c>
    </row>
    <row r="22" spans="1:3" ht="10.5">
      <c r="A22" s="140"/>
      <c r="B22" s="139"/>
      <c r="C22" s="138"/>
    </row>
    <row r="23" spans="1:3" ht="10.5">
      <c r="A23" s="140" t="s">
        <v>228</v>
      </c>
      <c r="B23" s="139" t="s">
        <v>101</v>
      </c>
      <c r="C23" s="138">
        <f>'04'!O52</f>
        <v>223.15</v>
      </c>
    </row>
    <row r="24" spans="1:3" ht="10.5">
      <c r="A24" s="140"/>
      <c r="B24" s="139"/>
      <c r="C24" s="138"/>
    </row>
    <row r="25" spans="1:5" ht="10.5">
      <c r="A25" s="140" t="s">
        <v>104</v>
      </c>
      <c r="B25" s="139" t="s">
        <v>101</v>
      </c>
      <c r="C25" s="138">
        <f>'08'!G51</f>
        <v>726.04</v>
      </c>
      <c r="E25" s="142"/>
    </row>
    <row r="26" spans="1:5" ht="10.5">
      <c r="A26" s="140"/>
      <c r="B26" s="139"/>
      <c r="C26" s="138"/>
      <c r="E26" s="143"/>
    </row>
    <row r="27" spans="1:5" ht="10.5">
      <c r="A27" s="140" t="s">
        <v>105</v>
      </c>
      <c r="B27" s="139" t="s">
        <v>101</v>
      </c>
      <c r="C27" s="141">
        <f>'02'!P53+'03'!N51+'04'!T54</f>
        <v>999.21</v>
      </c>
      <c r="D27" s="144"/>
      <c r="E27" s="143"/>
    </row>
    <row r="28" spans="2:5" ht="10.5">
      <c r="B28" s="139"/>
      <c r="C28" s="138"/>
      <c r="D28" s="144"/>
      <c r="E28" s="70"/>
    </row>
    <row r="29" spans="1:4" ht="10.5">
      <c r="A29" s="140" t="s">
        <v>106</v>
      </c>
      <c r="B29" s="139" t="s">
        <v>101</v>
      </c>
      <c r="C29" s="145">
        <f>C17-(C19+C21+C23+C25+C27)</f>
        <v>8009.61</v>
      </c>
      <c r="D29" s="144"/>
    </row>
    <row r="30" spans="1:4" ht="10.5">
      <c r="A30" s="140"/>
      <c r="B30" s="139"/>
      <c r="C30" s="142"/>
      <c r="D30" s="144"/>
    </row>
    <row r="31" spans="1:3" ht="10.5" customHeight="1">
      <c r="A31" s="29" t="s">
        <v>107</v>
      </c>
      <c r="B31" s="139"/>
      <c r="C31" s="146">
        <v>30</v>
      </c>
    </row>
    <row r="32" spans="1:3" ht="10.5">
      <c r="A32" s="140"/>
      <c r="B32" s="139"/>
      <c r="C32" s="138"/>
    </row>
    <row r="33" spans="1:3" ht="10.5">
      <c r="A33" s="241" t="s">
        <v>108</v>
      </c>
      <c r="B33" s="139" t="s">
        <v>101</v>
      </c>
      <c r="C33" s="138">
        <f>C29/C31</f>
        <v>266.99</v>
      </c>
    </row>
    <row r="34" spans="1:3" ht="10.5">
      <c r="A34" s="140"/>
      <c r="B34" s="139"/>
      <c r="C34" s="138"/>
    </row>
    <row r="35" spans="1:3" ht="10.5">
      <c r="A35" s="29" t="s">
        <v>109</v>
      </c>
      <c r="B35" s="139" t="s">
        <v>101</v>
      </c>
      <c r="C35" s="147">
        <v>0</v>
      </c>
    </row>
    <row r="36" spans="1:3" ht="10.5">
      <c r="A36" s="140"/>
      <c r="B36" s="139"/>
      <c r="C36" s="148"/>
    </row>
    <row r="37" spans="1:3" ht="13.5" customHeight="1">
      <c r="A37" s="29" t="s">
        <v>110</v>
      </c>
      <c r="B37" s="139" t="s">
        <v>101</v>
      </c>
      <c r="C37" s="141" t="s">
        <v>111</v>
      </c>
    </row>
    <row r="38" spans="2:3" ht="10.5">
      <c r="B38" s="139"/>
      <c r="C38" s="141"/>
    </row>
    <row r="39" spans="1:3" ht="10.5">
      <c r="A39" s="29" t="s">
        <v>112</v>
      </c>
      <c r="B39" s="139" t="s">
        <v>101</v>
      </c>
      <c r="C39" s="138">
        <v>0</v>
      </c>
    </row>
    <row r="40" spans="2:3" ht="10.5" customHeight="1">
      <c r="B40" s="139"/>
      <c r="C40" s="141" t="s">
        <v>113</v>
      </c>
    </row>
    <row r="41" ht="10.5" customHeight="1">
      <c r="B41" s="139"/>
    </row>
    <row r="42" spans="1:3" ht="10.5" customHeight="1">
      <c r="A42" s="30" t="s">
        <v>114</v>
      </c>
      <c r="B42" s="149" t="s">
        <v>101</v>
      </c>
      <c r="C42" s="242" t="s">
        <v>111</v>
      </c>
    </row>
    <row r="43" ht="15" customHeight="1"/>
    <row r="44" ht="15.75" customHeight="1"/>
    <row r="45" ht="25.5" customHeight="1" hidden="1"/>
    <row r="46" spans="1:3" s="151" customFormat="1" ht="12" customHeight="1">
      <c r="A46" s="150" t="s">
        <v>115</v>
      </c>
      <c r="B46" s="150"/>
      <c r="C46" s="150"/>
    </row>
    <row r="47" spans="1:3" ht="3.75" customHeight="1">
      <c r="A47" s="98"/>
      <c r="B47" s="98"/>
      <c r="C47" s="98"/>
    </row>
    <row r="48" spans="1:3" ht="11.25" customHeight="1">
      <c r="A48" s="152" t="s">
        <v>116</v>
      </c>
      <c r="B48" s="98"/>
      <c r="C48" s="98"/>
    </row>
    <row r="49" spans="1:3" ht="9.75" customHeight="1" thickBot="1">
      <c r="A49" s="153"/>
      <c r="B49" s="98"/>
      <c r="C49" s="98"/>
    </row>
    <row r="50" spans="1:3" s="156" customFormat="1" ht="32.25" customHeight="1" thickBot="1">
      <c r="A50" s="154" t="s">
        <v>117</v>
      </c>
      <c r="B50" s="155" t="s">
        <v>118</v>
      </c>
      <c r="C50" s="155" t="s">
        <v>119</v>
      </c>
    </row>
    <row r="51" spans="1:4" ht="13.5" thickBot="1">
      <c r="A51" s="157" t="s">
        <v>120</v>
      </c>
      <c r="B51" s="158" t="s">
        <v>0</v>
      </c>
      <c r="C51" s="158" t="s">
        <v>0</v>
      </c>
      <c r="D51" s="99"/>
    </row>
    <row r="52" spans="1:4" ht="13.5" thickBot="1">
      <c r="A52" s="157" t="s">
        <v>121</v>
      </c>
      <c r="B52" s="158">
        <v>7.5</v>
      </c>
      <c r="C52" s="158">
        <v>134.08</v>
      </c>
      <c r="D52" s="99"/>
    </row>
    <row r="53" spans="1:4" ht="13.5" thickBot="1">
      <c r="A53" s="157" t="s">
        <v>122</v>
      </c>
      <c r="B53" s="158">
        <v>15</v>
      </c>
      <c r="C53" s="158">
        <v>335.03</v>
      </c>
      <c r="D53" s="99"/>
    </row>
    <row r="54" spans="1:4" ht="13.5" thickBot="1">
      <c r="A54" s="157" t="s">
        <v>123</v>
      </c>
      <c r="B54" s="158">
        <v>22.5</v>
      </c>
      <c r="C54" s="158">
        <v>602.96</v>
      </c>
      <c r="D54" s="99"/>
    </row>
    <row r="55" spans="1:4" ht="13.5" thickBot="1">
      <c r="A55" s="157" t="s">
        <v>124</v>
      </c>
      <c r="B55" s="158">
        <v>27.5</v>
      </c>
      <c r="C55" s="158">
        <v>826.15</v>
      </c>
      <c r="D55" s="99"/>
    </row>
    <row r="56" spans="1:4" ht="12.75">
      <c r="A56" s="159"/>
      <c r="B56" s="160"/>
      <c r="C56" s="160"/>
      <c r="D56" s="99"/>
    </row>
    <row r="57" spans="1:4" ht="12.75">
      <c r="A57" s="161" t="s">
        <v>125</v>
      </c>
      <c r="B57" s="160"/>
      <c r="C57" s="160"/>
      <c r="D57" s="99"/>
    </row>
    <row r="60" spans="1:2" ht="10.5">
      <c r="A60" s="169"/>
      <c r="B60" s="169" t="s">
        <v>313</v>
      </c>
    </row>
    <row r="61" spans="1:2" ht="12.75">
      <c r="A61" s="320" t="s">
        <v>314</v>
      </c>
      <c r="B61" s="169"/>
    </row>
    <row r="62" spans="1:2" ht="10.5">
      <c r="A62" s="169"/>
      <c r="B62" s="169"/>
    </row>
  </sheetData>
  <sheetProtection/>
  <mergeCells count="2">
    <mergeCell ref="A6:C6"/>
    <mergeCell ref="A7:C7"/>
  </mergeCells>
  <hyperlinks>
    <hyperlink ref="A61" r:id="rId1" display="www.sentenca.com.br"/>
  </hyperlinks>
  <printOptions/>
  <pageMargins left="1.1023622047244095" right="0.7086614173228347" top="0.984251968503937" bottom="0.7874015748031497" header="0.31496062992125984" footer="0.31496062992125984"/>
  <pageSetup horizontalDpi="600" verticalDpi="600" orientation="portrait" paperSize="9" r:id="rId2"/>
  <headerFooter>
    <oddHeader>&amp;R
&amp;"Tahoma,Normal"&amp;8Anexo: 09
Folha : 0&amp;P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6">
      <selection activeCell="M54" sqref="M54"/>
    </sheetView>
  </sheetViews>
  <sheetFormatPr defaultColWidth="11.421875" defaultRowHeight="12.75"/>
  <cols>
    <col min="1" max="1" width="1.28515625" style="38" customWidth="1"/>
    <col min="2" max="2" width="4.140625" style="38" customWidth="1"/>
    <col min="3" max="3" width="2.57421875" style="38" customWidth="1"/>
    <col min="4" max="4" width="39.00390625" style="38" customWidth="1"/>
    <col min="5" max="5" width="13.8515625" style="38" customWidth="1"/>
    <col min="6" max="6" width="2.28125" style="38" customWidth="1"/>
    <col min="7" max="7" width="8.421875" style="38" customWidth="1"/>
    <col min="8" max="8" width="2.00390625" style="274" customWidth="1"/>
    <col min="9" max="9" width="15.00390625" style="38" customWidth="1"/>
    <col min="10" max="10" width="1.57421875" style="38" customWidth="1"/>
    <col min="11" max="11" width="11.421875" style="38" customWidth="1"/>
    <col min="12" max="12" width="10.421875" style="38" customWidth="1"/>
    <col min="13" max="16384" width="11.421875" style="38" customWidth="1"/>
  </cols>
  <sheetData>
    <row r="1" spans="1:4" s="322" customFormat="1" ht="14.25" customHeight="1">
      <c r="A1" s="321" t="s">
        <v>320</v>
      </c>
      <c r="B1" s="321"/>
      <c r="C1" s="321"/>
      <c r="D1" s="321"/>
    </row>
    <row r="2" spans="1:4" s="170" customFormat="1" ht="10.5" customHeight="1">
      <c r="A2" s="169"/>
      <c r="B2" s="243"/>
      <c r="C2" s="169"/>
      <c r="D2" s="169"/>
    </row>
    <row r="3" spans="1:4" s="170" customFormat="1" ht="10.5" customHeight="1">
      <c r="A3" s="169"/>
      <c r="B3" s="243"/>
      <c r="C3" s="169"/>
      <c r="D3" s="169"/>
    </row>
    <row r="4" ht="4.5" customHeight="1" hidden="1">
      <c r="F4" s="43"/>
    </row>
    <row r="5" ht="10.5" hidden="1">
      <c r="F5" s="43"/>
    </row>
    <row r="6" spans="1:10" s="291" customFormat="1" ht="18">
      <c r="A6" s="334" t="s">
        <v>29</v>
      </c>
      <c r="B6" s="334"/>
      <c r="C6" s="334"/>
      <c r="D6" s="334"/>
      <c r="E6" s="334"/>
      <c r="F6" s="334"/>
      <c r="G6" s="334"/>
      <c r="H6" s="334"/>
      <c r="I6" s="334"/>
      <c r="J6" s="334"/>
    </row>
    <row r="7" spans="4:9" ht="21.75" customHeight="1">
      <c r="D7" s="44"/>
      <c r="E7" s="45"/>
      <c r="F7" s="45"/>
      <c r="G7" s="45"/>
      <c r="I7" s="45"/>
    </row>
    <row r="8" spans="1:2" s="1" customFormat="1" ht="10.5" customHeight="1">
      <c r="A8" s="1" t="s">
        <v>310</v>
      </c>
      <c r="B8" s="244"/>
    </row>
    <row r="9" spans="1:2" s="1" customFormat="1" ht="10.5" customHeight="1">
      <c r="A9" s="1" t="s">
        <v>311</v>
      </c>
      <c r="B9" s="244"/>
    </row>
    <row r="10" spans="1:2" s="1" customFormat="1" ht="10.5" customHeight="1">
      <c r="A10" s="1" t="s">
        <v>312</v>
      </c>
      <c r="B10" s="244"/>
    </row>
    <row r="11" spans="1:8" s="1" customFormat="1" ht="10.5" customHeight="1">
      <c r="A11" s="1" t="s">
        <v>275</v>
      </c>
      <c r="B11" s="244"/>
      <c r="H11" s="310"/>
    </row>
    <row r="12" spans="1:6" ht="18.75" customHeight="1">
      <c r="A12" s="137"/>
      <c r="B12" s="137"/>
      <c r="C12" s="137"/>
      <c r="F12" s="43"/>
    </row>
    <row r="13" spans="1:10" ht="7.5" customHeight="1">
      <c r="A13" s="46"/>
      <c r="B13" s="47"/>
      <c r="C13" s="47"/>
      <c r="D13" s="47"/>
      <c r="E13" s="47"/>
      <c r="F13" s="48"/>
      <c r="G13" s="47"/>
      <c r="H13" s="267"/>
      <c r="I13" s="47"/>
      <c r="J13" s="49"/>
    </row>
    <row r="14" spans="1:10" ht="10.5">
      <c r="A14" s="50"/>
      <c r="B14" s="52"/>
      <c r="C14" s="52"/>
      <c r="D14" s="262" t="s">
        <v>229</v>
      </c>
      <c r="E14" s="52"/>
      <c r="F14" s="54"/>
      <c r="G14" s="263" t="s">
        <v>30</v>
      </c>
      <c r="H14" s="263"/>
      <c r="I14" s="263"/>
      <c r="J14" s="51"/>
    </row>
    <row r="15" spans="1:10" ht="10.5">
      <c r="A15" s="50"/>
      <c r="B15" s="52"/>
      <c r="C15" s="52"/>
      <c r="D15" s="52"/>
      <c r="E15" s="52"/>
      <c r="F15" s="53"/>
      <c r="G15" s="263" t="s">
        <v>31</v>
      </c>
      <c r="H15" s="263"/>
      <c r="I15" s="263"/>
      <c r="J15" s="51"/>
    </row>
    <row r="16" spans="1:10" ht="2.25" customHeight="1">
      <c r="A16" s="50"/>
      <c r="B16" s="52"/>
      <c r="C16" s="52"/>
      <c r="D16" s="52"/>
      <c r="E16" s="52"/>
      <c r="F16" s="53"/>
      <c r="G16" s="54"/>
      <c r="H16" s="263"/>
      <c r="I16" s="54"/>
      <c r="J16" s="51"/>
    </row>
    <row r="17" spans="1:10" ht="4.5" customHeight="1" hidden="1">
      <c r="A17" s="50"/>
      <c r="B17" s="52"/>
      <c r="C17" s="52"/>
      <c r="D17" s="52"/>
      <c r="E17" s="52"/>
      <c r="F17" s="53"/>
      <c r="G17" s="54"/>
      <c r="H17" s="263"/>
      <c r="I17" s="54"/>
      <c r="J17" s="51"/>
    </row>
    <row r="18" spans="1:10" ht="10.5" customHeight="1">
      <c r="A18" s="50"/>
      <c r="B18" s="52"/>
      <c r="C18" s="52"/>
      <c r="D18" s="58" t="s">
        <v>253</v>
      </c>
      <c r="E18" s="52"/>
      <c r="F18" s="55"/>
      <c r="G18" s="52"/>
      <c r="H18" s="266"/>
      <c r="I18" s="52"/>
      <c r="J18" s="51"/>
    </row>
    <row r="19" spans="1:10" ht="10.5">
      <c r="A19" s="50"/>
      <c r="B19" s="52" t="s">
        <v>230</v>
      </c>
      <c r="C19" s="266" t="s">
        <v>0</v>
      </c>
      <c r="D19" s="73" t="s">
        <v>231</v>
      </c>
      <c r="E19" s="56"/>
      <c r="F19" s="55" t="s">
        <v>12</v>
      </c>
      <c r="G19" s="57">
        <f>'02'!I53</f>
        <v>7096.57</v>
      </c>
      <c r="H19" s="311"/>
      <c r="I19" s="57"/>
      <c r="J19" s="51"/>
    </row>
    <row r="20" spans="1:10" ht="10.5">
      <c r="A20" s="50"/>
      <c r="B20" s="52" t="s">
        <v>232</v>
      </c>
      <c r="C20" s="266" t="s">
        <v>0</v>
      </c>
      <c r="D20" s="73" t="s">
        <v>233</v>
      </c>
      <c r="E20" s="56"/>
      <c r="F20" s="55" t="s">
        <v>12</v>
      </c>
      <c r="G20" s="57">
        <f>'02'!K53-'02'!I53</f>
        <v>412.05</v>
      </c>
      <c r="H20" s="311"/>
      <c r="I20" s="57"/>
      <c r="J20" s="51"/>
    </row>
    <row r="21" spans="1:10" ht="10.5">
      <c r="A21" s="50"/>
      <c r="B21" s="52" t="s">
        <v>234</v>
      </c>
      <c r="C21" s="266" t="s">
        <v>0</v>
      </c>
      <c r="D21" s="73" t="s">
        <v>235</v>
      </c>
      <c r="E21" s="56"/>
      <c r="F21" s="55" t="s">
        <v>12</v>
      </c>
      <c r="G21" s="57">
        <f>'02'!M53</f>
        <v>4957.94</v>
      </c>
      <c r="H21" s="311"/>
      <c r="I21" s="57"/>
      <c r="J21" s="51"/>
    </row>
    <row r="22" spans="1:10" ht="3.75" customHeight="1">
      <c r="A22" s="50"/>
      <c r="B22" s="52"/>
      <c r="C22" s="52"/>
      <c r="D22" s="52"/>
      <c r="E22" s="52"/>
      <c r="F22" s="55"/>
      <c r="G22" s="52"/>
      <c r="H22" s="312"/>
      <c r="I22" s="61"/>
      <c r="J22" s="51"/>
    </row>
    <row r="23" spans="1:10" ht="14.25" customHeight="1">
      <c r="A23" s="50"/>
      <c r="B23" s="47" t="s">
        <v>236</v>
      </c>
      <c r="C23" s="267" t="s">
        <v>0</v>
      </c>
      <c r="D23" s="47" t="s">
        <v>237</v>
      </c>
      <c r="E23" s="47"/>
      <c r="F23" s="48"/>
      <c r="G23" s="268"/>
      <c r="H23" s="307" t="s">
        <v>12</v>
      </c>
      <c r="I23" s="261">
        <f>SUM(G19:G22)</f>
        <v>12466.56</v>
      </c>
      <c r="J23" s="51"/>
    </row>
    <row r="24" spans="1:10" ht="12.75" customHeight="1">
      <c r="A24" s="50"/>
      <c r="B24" s="52"/>
      <c r="C24" s="52"/>
      <c r="D24" s="52"/>
      <c r="E24" s="52"/>
      <c r="F24" s="55"/>
      <c r="G24" s="52"/>
      <c r="H24" s="266"/>
      <c r="I24" s="52"/>
      <c r="J24" s="51"/>
    </row>
    <row r="25" spans="1:10" ht="10.5" customHeight="1">
      <c r="A25" s="50"/>
      <c r="B25" s="52"/>
      <c r="C25" s="52"/>
      <c r="D25" s="58" t="s">
        <v>254</v>
      </c>
      <c r="E25" s="52"/>
      <c r="F25" s="55"/>
      <c r="G25" s="52"/>
      <c r="H25" s="266"/>
      <c r="I25" s="52"/>
      <c r="J25" s="51"/>
    </row>
    <row r="26" spans="1:10" ht="10.5">
      <c r="A26" s="50"/>
      <c r="B26" s="52" t="s">
        <v>238</v>
      </c>
      <c r="C26" s="266" t="s">
        <v>0</v>
      </c>
      <c r="D26" s="73" t="s">
        <v>231</v>
      </c>
      <c r="E26" s="56"/>
      <c r="F26" s="55" t="s">
        <v>12</v>
      </c>
      <c r="G26" s="57">
        <f>'03'!G51</f>
        <v>1451.76</v>
      </c>
      <c r="H26" s="311"/>
      <c r="I26" s="57"/>
      <c r="J26" s="51"/>
    </row>
    <row r="27" spans="1:10" ht="10.5">
      <c r="A27" s="50"/>
      <c r="B27" s="52" t="s">
        <v>239</v>
      </c>
      <c r="C27" s="266" t="s">
        <v>0</v>
      </c>
      <c r="D27" s="73" t="s">
        <v>233</v>
      </c>
      <c r="E27" s="56"/>
      <c r="F27" s="55" t="s">
        <v>12</v>
      </c>
      <c r="G27" s="57">
        <f>'03'!I51-'03'!G51</f>
        <v>84.82</v>
      </c>
      <c r="H27" s="311"/>
      <c r="I27" s="57"/>
      <c r="J27" s="51"/>
    </row>
    <row r="28" spans="1:10" ht="10.5">
      <c r="A28" s="50"/>
      <c r="B28" s="52" t="s">
        <v>240</v>
      </c>
      <c r="C28" s="266" t="s">
        <v>0</v>
      </c>
      <c r="D28" s="73" t="s">
        <v>235</v>
      </c>
      <c r="E28" s="56"/>
      <c r="F28" s="55" t="s">
        <v>12</v>
      </c>
      <c r="G28" s="57">
        <f>'03'!K51</f>
        <v>1014.57</v>
      </c>
      <c r="H28" s="311"/>
      <c r="I28" s="57"/>
      <c r="J28" s="51"/>
    </row>
    <row r="29" spans="1:10" ht="3.75" customHeight="1">
      <c r="A29" s="50"/>
      <c r="B29" s="52"/>
      <c r="C29" s="52"/>
      <c r="D29" s="52"/>
      <c r="E29" s="52"/>
      <c r="F29" s="55"/>
      <c r="G29" s="52"/>
      <c r="H29" s="312"/>
      <c r="I29" s="61"/>
      <c r="J29" s="51"/>
    </row>
    <row r="30" spans="1:10" ht="14.25" customHeight="1">
      <c r="A30" s="50"/>
      <c r="B30" s="47" t="s">
        <v>241</v>
      </c>
      <c r="C30" s="267" t="s">
        <v>0</v>
      </c>
      <c r="D30" s="47" t="s">
        <v>237</v>
      </c>
      <c r="E30" s="47"/>
      <c r="F30" s="48"/>
      <c r="G30" s="268"/>
      <c r="H30" s="307" t="s">
        <v>12</v>
      </c>
      <c r="I30" s="261">
        <f>SUM(G26:G29)</f>
        <v>2551.15</v>
      </c>
      <c r="J30" s="51"/>
    </row>
    <row r="31" spans="1:10" ht="12.75" customHeight="1">
      <c r="A31" s="50"/>
      <c r="B31" s="52"/>
      <c r="C31" s="52"/>
      <c r="D31" s="52"/>
      <c r="E31" s="52"/>
      <c r="F31" s="55"/>
      <c r="G31" s="52"/>
      <c r="H31" s="266"/>
      <c r="I31" s="52"/>
      <c r="J31" s="51"/>
    </row>
    <row r="32" spans="1:10" ht="10.5" customHeight="1">
      <c r="A32" s="50"/>
      <c r="B32" s="52"/>
      <c r="C32" s="52"/>
      <c r="D32" s="58" t="s">
        <v>295</v>
      </c>
      <c r="E32" s="52"/>
      <c r="F32" s="55"/>
      <c r="G32" s="52"/>
      <c r="H32" s="266"/>
      <c r="I32" s="52"/>
      <c r="J32" s="51"/>
    </row>
    <row r="33" spans="1:10" ht="10.5">
      <c r="A33" s="50"/>
      <c r="B33" s="52" t="s">
        <v>242</v>
      </c>
      <c r="C33" s="266" t="s">
        <v>0</v>
      </c>
      <c r="D33" s="73" t="s">
        <v>231</v>
      </c>
      <c r="E33" s="56"/>
      <c r="F33" s="55" t="s">
        <v>12</v>
      </c>
      <c r="G33" s="57">
        <f>'04'!M54</f>
        <v>1050.52</v>
      </c>
      <c r="H33" s="311"/>
      <c r="I33" s="57"/>
      <c r="J33" s="51"/>
    </row>
    <row r="34" spans="1:10" ht="10.5">
      <c r="A34" s="50"/>
      <c r="B34" s="52" t="s">
        <v>243</v>
      </c>
      <c r="C34" s="266" t="s">
        <v>0</v>
      </c>
      <c r="D34" s="73" t="s">
        <v>233</v>
      </c>
      <c r="E34" s="56"/>
      <c r="F34" s="55" t="s">
        <v>12</v>
      </c>
      <c r="G34" s="57">
        <f>'04'!O54-'04'!M54</f>
        <v>48.4</v>
      </c>
      <c r="H34" s="311"/>
      <c r="I34" s="57"/>
      <c r="J34" s="51"/>
    </row>
    <row r="35" spans="1:10" ht="10.5">
      <c r="A35" s="50"/>
      <c r="B35" s="52" t="s">
        <v>244</v>
      </c>
      <c r="C35" s="266" t="s">
        <v>0</v>
      </c>
      <c r="D35" s="73" t="s">
        <v>235</v>
      </c>
      <c r="E35" s="56"/>
      <c r="F35" s="55" t="s">
        <v>12</v>
      </c>
      <c r="G35" s="57">
        <f>'04'!Q54</f>
        <v>725.63</v>
      </c>
      <c r="H35" s="311"/>
      <c r="I35" s="57"/>
      <c r="J35" s="51"/>
    </row>
    <row r="36" spans="1:10" ht="3.75" customHeight="1">
      <c r="A36" s="50"/>
      <c r="B36" s="52"/>
      <c r="C36" s="52"/>
      <c r="D36" s="52"/>
      <c r="E36" s="52"/>
      <c r="F36" s="55"/>
      <c r="G36" s="52"/>
      <c r="H36" s="312"/>
      <c r="I36" s="61"/>
      <c r="J36" s="51"/>
    </row>
    <row r="37" spans="1:10" ht="14.25" customHeight="1">
      <c r="A37" s="50"/>
      <c r="B37" s="47" t="s">
        <v>245</v>
      </c>
      <c r="C37" s="267" t="s">
        <v>0</v>
      </c>
      <c r="D37" s="47" t="s">
        <v>237</v>
      </c>
      <c r="E37" s="47"/>
      <c r="F37" s="48"/>
      <c r="G37" s="268"/>
      <c r="H37" s="307" t="s">
        <v>12</v>
      </c>
      <c r="I37" s="261">
        <f>SUM(G33:G36)</f>
        <v>1824.55</v>
      </c>
      <c r="J37" s="51"/>
    </row>
    <row r="38" spans="1:10" ht="12.75" customHeight="1">
      <c r="A38" s="50"/>
      <c r="B38" s="52"/>
      <c r="C38" s="266"/>
      <c r="D38" s="52"/>
      <c r="E38" s="52"/>
      <c r="F38" s="55"/>
      <c r="G38" s="2"/>
      <c r="H38" s="307"/>
      <c r="I38" s="68"/>
      <c r="J38" s="51"/>
    </row>
    <row r="39" spans="1:10" s="59" customFormat="1" ht="18.75" customHeight="1">
      <c r="A39" s="275"/>
      <c r="B39" s="276" t="s">
        <v>250</v>
      </c>
      <c r="C39" s="289" t="s">
        <v>0</v>
      </c>
      <c r="D39" s="276" t="s">
        <v>246</v>
      </c>
      <c r="E39" s="277"/>
      <c r="F39" s="278"/>
      <c r="G39" s="277"/>
      <c r="H39" s="313" t="s">
        <v>12</v>
      </c>
      <c r="I39" s="279">
        <f>SUM(I18:I38)</f>
        <v>16842.26</v>
      </c>
      <c r="J39" s="290"/>
    </row>
    <row r="40" spans="1:10" ht="10.5">
      <c r="A40" s="50"/>
      <c r="B40" s="52"/>
      <c r="C40" s="52"/>
      <c r="D40" s="74" t="s">
        <v>322</v>
      </c>
      <c r="E40" s="52"/>
      <c r="F40" s="55"/>
      <c r="G40" s="68"/>
      <c r="H40" s="266" t="s">
        <v>12</v>
      </c>
      <c r="I40" s="68">
        <f>'08'!G51</f>
        <v>726.04</v>
      </c>
      <c r="J40" s="51"/>
    </row>
    <row r="41" spans="1:10" ht="10.5">
      <c r="A41" s="50"/>
      <c r="B41" s="52"/>
      <c r="C41" s="52"/>
      <c r="D41" s="74" t="s">
        <v>321</v>
      </c>
      <c r="E41" s="52"/>
      <c r="F41" s="55"/>
      <c r="G41" s="68"/>
      <c r="H41" s="266" t="str">
        <f>H43</f>
        <v>$</v>
      </c>
      <c r="I41" s="68">
        <v>0</v>
      </c>
      <c r="J41" s="51"/>
    </row>
    <row r="42" spans="1:10" ht="6" customHeight="1">
      <c r="A42" s="50"/>
      <c r="B42" s="52"/>
      <c r="C42" s="52"/>
      <c r="D42" s="264"/>
      <c r="E42" s="61"/>
      <c r="F42" s="62"/>
      <c r="G42" s="61"/>
      <c r="H42" s="312"/>
      <c r="I42" s="61"/>
      <c r="J42" s="51"/>
    </row>
    <row r="43" spans="1:10" s="288" customFormat="1" ht="15.75" customHeight="1">
      <c r="A43" s="280"/>
      <c r="B43" s="281"/>
      <c r="C43" s="281"/>
      <c r="D43" s="282" t="s">
        <v>308</v>
      </c>
      <c r="E43" s="283">
        <v>41944</v>
      </c>
      <c r="F43" s="284" t="s">
        <v>247</v>
      </c>
      <c r="G43" s="285"/>
      <c r="H43" s="314" t="s">
        <v>12</v>
      </c>
      <c r="I43" s="286">
        <f>I39-I40-I41</f>
        <v>16116.22</v>
      </c>
      <c r="J43" s="287"/>
    </row>
    <row r="44" spans="1:10" ht="19.5" customHeight="1">
      <c r="A44" s="50"/>
      <c r="B44" s="52"/>
      <c r="C44" s="52"/>
      <c r="D44" s="52"/>
      <c r="E44" s="265"/>
      <c r="F44" s="55"/>
      <c r="G44" s="3"/>
      <c r="H44" s="266"/>
      <c r="I44" s="3"/>
      <c r="J44" s="51"/>
    </row>
    <row r="45" spans="1:10" ht="5.25" customHeight="1" hidden="1">
      <c r="A45" s="50"/>
      <c r="B45" s="52"/>
      <c r="C45" s="52"/>
      <c r="D45" s="52"/>
      <c r="E45" s="265"/>
      <c r="F45" s="55"/>
      <c r="G45" s="3"/>
      <c r="H45" s="315"/>
      <c r="I45" s="3"/>
      <c r="J45" s="51"/>
    </row>
    <row r="46" spans="1:10" ht="11.25" customHeight="1">
      <c r="A46" s="50"/>
      <c r="B46" s="73" t="s">
        <v>309</v>
      </c>
      <c r="C46" s="52"/>
      <c r="E46" s="73"/>
      <c r="F46" s="55"/>
      <c r="G46" s="3"/>
      <c r="H46" s="315"/>
      <c r="I46" s="3"/>
      <c r="J46" s="51"/>
    </row>
    <row r="47" spans="1:10" ht="11.25" customHeight="1">
      <c r="A47" s="50"/>
      <c r="B47" s="52"/>
      <c r="C47" s="52"/>
      <c r="D47" s="73" t="s">
        <v>297</v>
      </c>
      <c r="E47" s="269">
        <f>'08'!H51</f>
        <v>8921.77</v>
      </c>
      <c r="F47" s="55"/>
      <c r="G47" s="3"/>
      <c r="H47" s="315"/>
      <c r="I47" s="3"/>
      <c r="J47" s="51"/>
    </row>
    <row r="48" spans="1:10" ht="6" customHeight="1">
      <c r="A48" s="50"/>
      <c r="B48" s="52"/>
      <c r="C48" s="52"/>
      <c r="D48" s="56"/>
      <c r="E48" s="163"/>
      <c r="F48" s="55"/>
      <c r="G48" s="3"/>
      <c r="H48" s="315"/>
      <c r="I48" s="3"/>
      <c r="J48" s="51"/>
    </row>
    <row r="49" spans="1:10" ht="11.25" customHeight="1">
      <c r="A49" s="50"/>
      <c r="B49" s="52"/>
      <c r="C49" s="52"/>
      <c r="D49" s="73" t="s">
        <v>298</v>
      </c>
      <c r="E49" s="270">
        <f>'08'!G51</f>
        <v>726.04</v>
      </c>
      <c r="F49" s="55"/>
      <c r="G49" s="3"/>
      <c r="H49" s="315"/>
      <c r="I49" s="3"/>
      <c r="J49" s="51"/>
    </row>
    <row r="50" spans="1:10" ht="11.25" customHeight="1">
      <c r="A50" s="50"/>
      <c r="B50" s="52"/>
      <c r="C50" s="52"/>
      <c r="D50" s="73" t="s">
        <v>299</v>
      </c>
      <c r="E50" s="270">
        <f>E47*20%</f>
        <v>1784.35</v>
      </c>
      <c r="F50" s="55"/>
      <c r="G50" s="3"/>
      <c r="H50" s="315"/>
      <c r="I50" s="3"/>
      <c r="J50" s="51"/>
    </row>
    <row r="51" spans="1:10" ht="11.25" customHeight="1">
      <c r="A51" s="50"/>
      <c r="B51" s="52"/>
      <c r="C51" s="52"/>
      <c r="D51" s="73" t="s">
        <v>300</v>
      </c>
      <c r="E51" s="270">
        <f>E47*3%</f>
        <v>267.65</v>
      </c>
      <c r="F51" s="55"/>
      <c r="G51" s="3"/>
      <c r="H51" s="315"/>
      <c r="I51" s="3"/>
      <c r="J51" s="51"/>
    </row>
    <row r="52" spans="1:10" ht="11.25" customHeight="1">
      <c r="A52" s="50"/>
      <c r="B52" s="52"/>
      <c r="C52" s="52"/>
      <c r="D52" s="73" t="s">
        <v>248</v>
      </c>
      <c r="E52" s="271">
        <v>0</v>
      </c>
      <c r="F52" s="55"/>
      <c r="G52" s="3"/>
      <c r="H52" s="315"/>
      <c r="I52" s="3"/>
      <c r="J52" s="51"/>
    </row>
    <row r="53" spans="1:10" ht="11.25" customHeight="1">
      <c r="A53" s="50"/>
      <c r="B53" s="52"/>
      <c r="C53" s="52"/>
      <c r="D53" s="73" t="s">
        <v>301</v>
      </c>
      <c r="E53" s="272">
        <f>SUM(E49:E52)</f>
        <v>2778.04</v>
      </c>
      <c r="F53" s="55"/>
      <c r="G53" s="3"/>
      <c r="H53" s="315"/>
      <c r="I53" s="3"/>
      <c r="J53" s="51"/>
    </row>
    <row r="54" spans="1:10" ht="14.25" customHeight="1">
      <c r="A54" s="60"/>
      <c r="B54" s="61"/>
      <c r="C54" s="61"/>
      <c r="D54" s="61"/>
      <c r="E54" s="61"/>
      <c r="F54" s="62"/>
      <c r="G54" s="63"/>
      <c r="H54" s="316"/>
      <c r="I54" s="63"/>
      <c r="J54" s="64"/>
    </row>
    <row r="55" spans="6:9" ht="13.5" customHeight="1">
      <c r="F55" s="43"/>
      <c r="G55" s="8"/>
      <c r="H55" s="317"/>
      <c r="I55" s="8"/>
    </row>
    <row r="56" ht="3" customHeight="1" hidden="1">
      <c r="F56" s="43"/>
    </row>
    <row r="57" spans="6:9" ht="10.5">
      <c r="F57" s="43"/>
      <c r="G57" s="52"/>
      <c r="H57" s="266"/>
      <c r="I57" s="52"/>
    </row>
    <row r="58" spans="4:9" ht="10.5">
      <c r="D58" s="169"/>
      <c r="E58" s="169" t="s">
        <v>313</v>
      </c>
      <c r="F58" s="43"/>
      <c r="G58" s="52"/>
      <c r="H58" s="266"/>
      <c r="I58" s="52"/>
    </row>
    <row r="59" spans="4:9" ht="12.75">
      <c r="D59" s="320" t="s">
        <v>314</v>
      </c>
      <c r="E59" s="169"/>
      <c r="G59" s="52"/>
      <c r="H59" s="266"/>
      <c r="I59" s="52"/>
    </row>
    <row r="60" spans="4:5" ht="10.5">
      <c r="D60" s="169"/>
      <c r="E60" s="169"/>
    </row>
    <row r="64" ht="13.5" customHeight="1"/>
  </sheetData>
  <sheetProtection/>
  <mergeCells count="1">
    <mergeCell ref="A6:J6"/>
  </mergeCells>
  <hyperlinks>
    <hyperlink ref="D59" r:id="rId1" display="www.sentenca.com.br"/>
  </hyperlinks>
  <printOptions/>
  <pageMargins left="0.7874015748031497" right="0.3937007874015748" top="0.984251968503937" bottom="0.3937007874015748" header="0.31496062992125984" footer="0.31496062992125984"/>
  <pageSetup horizontalDpi="600" verticalDpi="600" orientation="portrait" paperSize="9" r:id="rId2"/>
  <headerFooter>
    <oddHeader>&amp;R&amp;"Tahoma,Normal"&amp;8
Anexo :10
Folha : 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8">
      <selection activeCell="D53" sqref="C53:D54"/>
    </sheetView>
  </sheetViews>
  <sheetFormatPr defaultColWidth="8.421875" defaultRowHeight="11.25" customHeight="1"/>
  <cols>
    <col min="1" max="1" width="9.421875" style="169" customWidth="1"/>
    <col min="2" max="2" width="13.00390625" style="243" customWidth="1"/>
    <col min="3" max="4" width="12.8515625" style="169" customWidth="1"/>
    <col min="5" max="5" width="17.00390625" style="170" customWidth="1"/>
    <col min="6" max="6" width="8.421875" style="170" customWidth="1"/>
    <col min="7" max="7" width="7.140625" style="170" customWidth="1"/>
    <col min="8" max="16384" width="8.421875" style="170" customWidth="1"/>
  </cols>
  <sheetData>
    <row r="1" spans="1:4" s="322" customFormat="1" ht="14.25" customHeight="1">
      <c r="A1" s="321" t="s">
        <v>317</v>
      </c>
      <c r="B1" s="321"/>
      <c r="C1" s="321"/>
      <c r="D1" s="321"/>
    </row>
    <row r="2" ht="10.5" customHeight="1"/>
    <row r="3" ht="10.5" customHeight="1"/>
    <row r="4" spans="1:4" ht="10.5" customHeight="1">
      <c r="A4" s="137" t="s">
        <v>257</v>
      </c>
      <c r="B4" s="137"/>
      <c r="C4" s="137"/>
      <c r="D4" s="137"/>
    </row>
    <row r="5" ht="12" customHeight="1"/>
    <row r="6" spans="1:2" s="1" customFormat="1" ht="10.5" customHeight="1">
      <c r="A6" s="1" t="s">
        <v>310</v>
      </c>
      <c r="B6" s="244"/>
    </row>
    <row r="7" spans="1:2" s="1" customFormat="1" ht="10.5" customHeight="1">
      <c r="A7" s="1" t="s">
        <v>311</v>
      </c>
      <c r="B7" s="244"/>
    </row>
    <row r="8" spans="1:2" s="1" customFormat="1" ht="10.5" customHeight="1">
      <c r="A8" s="1" t="s">
        <v>312</v>
      </c>
      <c r="B8" s="244"/>
    </row>
    <row r="9" spans="1:2" s="1" customFormat="1" ht="9.75" customHeight="1">
      <c r="A9" s="1" t="s">
        <v>277</v>
      </c>
      <c r="B9" s="244"/>
    </row>
    <row r="10" spans="1:2" s="1" customFormat="1" ht="10.5" customHeight="1">
      <c r="A10" s="1" t="s">
        <v>278</v>
      </c>
      <c r="B10" s="244"/>
    </row>
    <row r="11" spans="1:4" ht="15" customHeight="1" thickBot="1">
      <c r="A11" s="29"/>
      <c r="B11" s="71"/>
      <c r="C11" s="29"/>
      <c r="D11" s="29"/>
    </row>
    <row r="12" spans="1:5" s="174" customFormat="1" ht="11.25" customHeight="1" thickBot="1" thickTop="1">
      <c r="A12" s="166" t="s">
        <v>1</v>
      </c>
      <c r="B12" s="167" t="s">
        <v>2</v>
      </c>
      <c r="C12" s="167" t="s">
        <v>3</v>
      </c>
      <c r="D12" s="167" t="s">
        <v>4</v>
      </c>
      <c r="E12" s="167" t="s">
        <v>5</v>
      </c>
    </row>
    <row r="13" ht="11.25" customHeight="1" thickBot="1" thickTop="1"/>
    <row r="14" spans="1:5" s="175" customFormat="1" ht="11.25" customHeight="1" thickTop="1">
      <c r="A14" s="171" t="s">
        <v>9</v>
      </c>
      <c r="B14" s="245" t="s">
        <v>10</v>
      </c>
      <c r="C14" s="40" t="s">
        <v>129</v>
      </c>
      <c r="D14" s="40" t="s">
        <v>10</v>
      </c>
      <c r="E14" s="223" t="s">
        <v>130</v>
      </c>
    </row>
    <row r="15" spans="1:5" s="175" customFormat="1" ht="11.25" customHeight="1">
      <c r="A15" s="172"/>
      <c r="B15" s="246" t="s">
        <v>211</v>
      </c>
      <c r="C15" s="41" t="s">
        <v>131</v>
      </c>
      <c r="D15" s="41" t="s">
        <v>51</v>
      </c>
      <c r="E15" s="224" t="s">
        <v>213</v>
      </c>
    </row>
    <row r="16" spans="1:5" s="175" customFormat="1" ht="11.25" customHeight="1">
      <c r="A16" s="172"/>
      <c r="B16" s="246" t="s">
        <v>256</v>
      </c>
      <c r="C16" s="41" t="s">
        <v>132</v>
      </c>
      <c r="D16" s="41"/>
      <c r="E16" s="224" t="s">
        <v>201</v>
      </c>
    </row>
    <row r="17" spans="1:5" s="175" customFormat="1" ht="11.25" customHeight="1">
      <c r="A17" s="172"/>
      <c r="B17" s="41"/>
      <c r="C17" s="41" t="s">
        <v>32</v>
      </c>
      <c r="D17" s="41"/>
      <c r="E17" s="224"/>
    </row>
    <row r="18" spans="1:5" s="175" customFormat="1" ht="11.25" customHeight="1">
      <c r="A18" s="172"/>
      <c r="B18" s="41"/>
      <c r="C18" s="41"/>
      <c r="D18" s="41"/>
      <c r="E18" s="224"/>
    </row>
    <row r="19" spans="1:5" s="175" customFormat="1" ht="11.25" customHeight="1" thickBot="1">
      <c r="A19" s="173"/>
      <c r="B19" s="42"/>
      <c r="C19" s="42"/>
      <c r="D19" s="42" t="s">
        <v>212</v>
      </c>
      <c r="E19" s="176"/>
    </row>
    <row r="20" spans="1:5" s="175" customFormat="1" ht="11.25" customHeight="1" thickTop="1">
      <c r="A20" s="177"/>
      <c r="B20" s="170"/>
      <c r="C20" s="179"/>
      <c r="D20" s="178"/>
      <c r="E20" s="179"/>
    </row>
    <row r="21" spans="1:5" ht="10.5" customHeight="1">
      <c r="A21" s="180">
        <v>38899</v>
      </c>
      <c r="B21" s="247">
        <v>6.37</v>
      </c>
      <c r="C21" s="226">
        <v>220</v>
      </c>
      <c r="D21" s="39">
        <f aca="true" t="shared" si="0" ref="D21:D50">B21*C21</f>
        <v>1401.4</v>
      </c>
      <c r="E21" s="39">
        <f>B21</f>
        <v>6.37</v>
      </c>
    </row>
    <row r="22" spans="1:5" ht="10.5" customHeight="1">
      <c r="A22" s="180">
        <v>38930</v>
      </c>
      <c r="B22" s="247">
        <v>6.37</v>
      </c>
      <c r="C22" s="226">
        <v>220</v>
      </c>
      <c r="D22" s="39">
        <f t="shared" si="0"/>
        <v>1401.4</v>
      </c>
      <c r="E22" s="39">
        <f aca="true" t="shared" si="1" ref="E22:E50">B22</f>
        <v>6.37</v>
      </c>
    </row>
    <row r="23" spans="1:5" s="221" customFormat="1" ht="10.5" customHeight="1">
      <c r="A23" s="238">
        <v>38961</v>
      </c>
      <c r="B23" s="248">
        <v>6.68</v>
      </c>
      <c r="C23" s="226">
        <v>220</v>
      </c>
      <c r="D23" s="39">
        <f t="shared" si="0"/>
        <v>1469.6</v>
      </c>
      <c r="E23" s="39">
        <f t="shared" si="1"/>
        <v>6.68</v>
      </c>
    </row>
    <row r="24" spans="1:5" ht="10.5" customHeight="1">
      <c r="A24" s="180">
        <v>38991</v>
      </c>
      <c r="B24" s="248">
        <v>6.68</v>
      </c>
      <c r="C24" s="226">
        <v>220</v>
      </c>
      <c r="D24" s="39">
        <f t="shared" si="0"/>
        <v>1469.6</v>
      </c>
      <c r="E24" s="39">
        <f t="shared" si="1"/>
        <v>6.68</v>
      </c>
    </row>
    <row r="25" spans="1:5" ht="10.5" customHeight="1">
      <c r="A25" s="180">
        <v>39022</v>
      </c>
      <c r="B25" s="248">
        <v>6.68</v>
      </c>
      <c r="C25" s="226">
        <v>220</v>
      </c>
      <c r="D25" s="39">
        <f t="shared" si="0"/>
        <v>1469.6</v>
      </c>
      <c r="E25" s="39">
        <f t="shared" si="1"/>
        <v>6.68</v>
      </c>
    </row>
    <row r="26" spans="1:5" ht="10.5" customHeight="1">
      <c r="A26" s="180">
        <v>39052</v>
      </c>
      <c r="B26" s="248">
        <v>6.68</v>
      </c>
      <c r="C26" s="226">
        <v>220</v>
      </c>
      <c r="D26" s="39">
        <f t="shared" si="0"/>
        <v>1469.6</v>
      </c>
      <c r="E26" s="39">
        <f t="shared" si="1"/>
        <v>6.68</v>
      </c>
    </row>
    <row r="27" spans="1:5" ht="10.5" customHeight="1">
      <c r="A27" s="180">
        <v>39083</v>
      </c>
      <c r="B27" s="248">
        <v>6.68</v>
      </c>
      <c r="C27" s="226">
        <v>220</v>
      </c>
      <c r="D27" s="39">
        <f t="shared" si="0"/>
        <v>1469.6</v>
      </c>
      <c r="E27" s="39">
        <f t="shared" si="1"/>
        <v>6.68</v>
      </c>
    </row>
    <row r="28" spans="1:5" ht="10.5" customHeight="1">
      <c r="A28" s="180">
        <v>39114</v>
      </c>
      <c r="B28" s="248">
        <v>6.68</v>
      </c>
      <c r="C28" s="226">
        <v>220</v>
      </c>
      <c r="D28" s="39">
        <f t="shared" si="0"/>
        <v>1469.6</v>
      </c>
      <c r="E28" s="39">
        <f t="shared" si="1"/>
        <v>6.68</v>
      </c>
    </row>
    <row r="29" spans="1:5" ht="10.5" customHeight="1">
      <c r="A29" s="180">
        <v>39142</v>
      </c>
      <c r="B29" s="248">
        <v>6.68</v>
      </c>
      <c r="C29" s="226">
        <v>220</v>
      </c>
      <c r="D29" s="39">
        <f t="shared" si="0"/>
        <v>1469.6</v>
      </c>
      <c r="E29" s="39">
        <f t="shared" si="1"/>
        <v>6.68</v>
      </c>
    </row>
    <row r="30" spans="1:5" ht="10.5" customHeight="1">
      <c r="A30" s="180">
        <v>39173</v>
      </c>
      <c r="B30" s="248">
        <v>6.68</v>
      </c>
      <c r="C30" s="226">
        <v>220</v>
      </c>
      <c r="D30" s="39">
        <f t="shared" si="0"/>
        <v>1469.6</v>
      </c>
      <c r="E30" s="39">
        <f t="shared" si="1"/>
        <v>6.68</v>
      </c>
    </row>
    <row r="31" spans="1:5" ht="10.5" customHeight="1">
      <c r="A31" s="180">
        <v>39203</v>
      </c>
      <c r="B31" s="248">
        <v>6.68</v>
      </c>
      <c r="C31" s="226">
        <v>220</v>
      </c>
      <c r="D31" s="39">
        <f t="shared" si="0"/>
        <v>1469.6</v>
      </c>
      <c r="E31" s="39">
        <f t="shared" si="1"/>
        <v>6.68</v>
      </c>
    </row>
    <row r="32" spans="1:5" ht="10.5" customHeight="1">
      <c r="A32" s="180">
        <v>39234</v>
      </c>
      <c r="B32" s="248">
        <v>6.68</v>
      </c>
      <c r="C32" s="226">
        <v>220</v>
      </c>
      <c r="D32" s="39">
        <f t="shared" si="0"/>
        <v>1469.6</v>
      </c>
      <c r="E32" s="39">
        <f t="shared" si="1"/>
        <v>6.68</v>
      </c>
    </row>
    <row r="33" spans="1:5" ht="10.5" customHeight="1">
      <c r="A33" s="180">
        <v>39264</v>
      </c>
      <c r="B33" s="248">
        <v>6.68</v>
      </c>
      <c r="C33" s="226">
        <v>220</v>
      </c>
      <c r="D33" s="39">
        <f t="shared" si="0"/>
        <v>1469.6</v>
      </c>
      <c r="E33" s="39">
        <f t="shared" si="1"/>
        <v>6.68</v>
      </c>
    </row>
    <row r="34" spans="1:5" ht="10.5" customHeight="1">
      <c r="A34" s="180">
        <v>39295</v>
      </c>
      <c r="B34" s="248">
        <v>6.68</v>
      </c>
      <c r="C34" s="226">
        <v>220</v>
      </c>
      <c r="D34" s="39">
        <f t="shared" si="0"/>
        <v>1469.6</v>
      </c>
      <c r="E34" s="39">
        <f t="shared" si="1"/>
        <v>6.68</v>
      </c>
    </row>
    <row r="35" spans="1:5" ht="10.5" customHeight="1">
      <c r="A35" s="180">
        <v>39326</v>
      </c>
      <c r="B35" s="248">
        <v>6.68</v>
      </c>
      <c r="C35" s="226">
        <v>220</v>
      </c>
      <c r="D35" s="39">
        <f t="shared" si="0"/>
        <v>1469.6</v>
      </c>
      <c r="E35" s="39">
        <f t="shared" si="1"/>
        <v>6.68</v>
      </c>
    </row>
    <row r="36" spans="1:5" ht="10.5" customHeight="1">
      <c r="A36" s="180">
        <v>39356</v>
      </c>
      <c r="B36" s="248">
        <v>6.68</v>
      </c>
      <c r="C36" s="226">
        <v>220</v>
      </c>
      <c r="D36" s="39">
        <f t="shared" si="0"/>
        <v>1469.6</v>
      </c>
      <c r="E36" s="39">
        <f t="shared" si="1"/>
        <v>6.68</v>
      </c>
    </row>
    <row r="37" spans="1:5" ht="10.5" customHeight="1">
      <c r="A37" s="180">
        <v>39387</v>
      </c>
      <c r="B37" s="247">
        <v>7.22</v>
      </c>
      <c r="C37" s="226">
        <v>220</v>
      </c>
      <c r="D37" s="39">
        <f t="shared" si="0"/>
        <v>1588.4</v>
      </c>
      <c r="E37" s="39">
        <f t="shared" si="1"/>
        <v>7.22</v>
      </c>
    </row>
    <row r="38" spans="1:5" ht="10.5" customHeight="1">
      <c r="A38" s="180">
        <v>39417</v>
      </c>
      <c r="B38" s="247">
        <v>7.22</v>
      </c>
      <c r="C38" s="226">
        <v>220</v>
      </c>
      <c r="D38" s="39">
        <f t="shared" si="0"/>
        <v>1588.4</v>
      </c>
      <c r="E38" s="39">
        <f t="shared" si="1"/>
        <v>7.22</v>
      </c>
    </row>
    <row r="39" spans="1:5" ht="10.5" customHeight="1">
      <c r="A39" s="180">
        <v>39448</v>
      </c>
      <c r="B39" s="247">
        <v>7.22</v>
      </c>
      <c r="C39" s="226">
        <v>220</v>
      </c>
      <c r="D39" s="39">
        <f t="shared" si="0"/>
        <v>1588.4</v>
      </c>
      <c r="E39" s="39">
        <f t="shared" si="1"/>
        <v>7.22</v>
      </c>
    </row>
    <row r="40" spans="1:10" ht="10.5" customHeight="1">
      <c r="A40" s="180">
        <v>39479</v>
      </c>
      <c r="B40" s="247">
        <v>7.22</v>
      </c>
      <c r="C40" s="226">
        <v>220</v>
      </c>
      <c r="D40" s="39">
        <f t="shared" si="0"/>
        <v>1588.4</v>
      </c>
      <c r="E40" s="39">
        <f t="shared" si="1"/>
        <v>7.22</v>
      </c>
      <c r="F40" s="239"/>
      <c r="G40" s="239"/>
      <c r="H40" s="239"/>
      <c r="I40" s="239"/>
      <c r="J40" s="239"/>
    </row>
    <row r="41" spans="1:10" ht="10.5" customHeight="1">
      <c r="A41" s="180">
        <v>39508</v>
      </c>
      <c r="B41" s="247">
        <v>7.22</v>
      </c>
      <c r="C41" s="226">
        <v>220</v>
      </c>
      <c r="D41" s="39">
        <f t="shared" si="0"/>
        <v>1588.4</v>
      </c>
      <c r="E41" s="39">
        <f t="shared" si="1"/>
        <v>7.22</v>
      </c>
      <c r="F41" s="239"/>
      <c r="G41" s="239"/>
      <c r="H41" s="239"/>
      <c r="I41" s="239"/>
      <c r="J41" s="239"/>
    </row>
    <row r="42" spans="1:10" ht="10.5" customHeight="1">
      <c r="A42" s="180">
        <v>39539</v>
      </c>
      <c r="B42" s="247">
        <v>7.22</v>
      </c>
      <c r="C42" s="226">
        <v>220</v>
      </c>
      <c r="D42" s="39">
        <f t="shared" si="0"/>
        <v>1588.4</v>
      </c>
      <c r="E42" s="39">
        <f t="shared" si="1"/>
        <v>7.22</v>
      </c>
      <c r="F42" s="239"/>
      <c r="G42" s="239"/>
      <c r="H42" s="239"/>
      <c r="I42" s="239"/>
      <c r="J42" s="239"/>
    </row>
    <row r="43" spans="1:14" ht="10.5" customHeight="1">
      <c r="A43" s="180">
        <v>39569</v>
      </c>
      <c r="B43" s="247">
        <v>7.22</v>
      </c>
      <c r="C43" s="226">
        <v>220</v>
      </c>
      <c r="D43" s="39">
        <f t="shared" si="0"/>
        <v>1588.4</v>
      </c>
      <c r="E43" s="39">
        <f t="shared" si="1"/>
        <v>7.22</v>
      </c>
      <c r="H43" s="174"/>
      <c r="I43" s="174"/>
      <c r="J43" s="174"/>
      <c r="K43" s="174"/>
      <c r="L43" s="174"/>
      <c r="N43" s="225"/>
    </row>
    <row r="44" spans="1:5" ht="10.5" customHeight="1">
      <c r="A44" s="180">
        <v>39600</v>
      </c>
      <c r="B44" s="247">
        <v>7.22</v>
      </c>
      <c r="C44" s="226">
        <v>220</v>
      </c>
      <c r="D44" s="39">
        <f t="shared" si="0"/>
        <v>1588.4</v>
      </c>
      <c r="E44" s="39">
        <f t="shared" si="1"/>
        <v>7.22</v>
      </c>
    </row>
    <row r="45" spans="1:5" ht="10.5" customHeight="1">
      <c r="A45" s="180">
        <v>39630</v>
      </c>
      <c r="B45" s="247">
        <v>7.22</v>
      </c>
      <c r="C45" s="226">
        <v>220</v>
      </c>
      <c r="D45" s="39">
        <f t="shared" si="0"/>
        <v>1588.4</v>
      </c>
      <c r="E45" s="39">
        <f t="shared" si="1"/>
        <v>7.22</v>
      </c>
    </row>
    <row r="46" spans="1:9" ht="10.5" customHeight="1">
      <c r="A46" s="180">
        <v>39661</v>
      </c>
      <c r="B46" s="247">
        <v>7.22</v>
      </c>
      <c r="C46" s="226">
        <v>220</v>
      </c>
      <c r="D46" s="39">
        <f t="shared" si="0"/>
        <v>1588.4</v>
      </c>
      <c r="E46" s="39">
        <f t="shared" si="1"/>
        <v>7.22</v>
      </c>
      <c r="H46" s="174"/>
      <c r="I46" s="174"/>
    </row>
    <row r="47" spans="1:10" ht="10.5" customHeight="1">
      <c r="A47" s="180">
        <v>39692</v>
      </c>
      <c r="B47" s="247">
        <v>7.22</v>
      </c>
      <c r="C47" s="226">
        <v>220</v>
      </c>
      <c r="D47" s="39">
        <f t="shared" si="0"/>
        <v>1588.4</v>
      </c>
      <c r="E47" s="39">
        <f t="shared" si="1"/>
        <v>7.22</v>
      </c>
      <c r="H47" s="174"/>
      <c r="I47" s="174"/>
      <c r="J47" s="174"/>
    </row>
    <row r="48" spans="1:5" ht="10.5" customHeight="1">
      <c r="A48" s="180">
        <v>39722</v>
      </c>
      <c r="B48" s="247">
        <v>7.22</v>
      </c>
      <c r="C48" s="226">
        <v>220</v>
      </c>
      <c r="D48" s="39">
        <f t="shared" si="0"/>
        <v>1588.4</v>
      </c>
      <c r="E48" s="39">
        <f t="shared" si="1"/>
        <v>7.22</v>
      </c>
    </row>
    <row r="49" spans="1:5" ht="10.5" customHeight="1">
      <c r="A49" s="180">
        <v>39753</v>
      </c>
      <c r="B49" s="247">
        <v>7.22</v>
      </c>
      <c r="C49" s="226">
        <v>220</v>
      </c>
      <c r="D49" s="39">
        <f t="shared" si="0"/>
        <v>1588.4</v>
      </c>
      <c r="E49" s="39">
        <f t="shared" si="1"/>
        <v>7.22</v>
      </c>
    </row>
    <row r="50" spans="1:5" ht="10.5" customHeight="1">
      <c r="A50" s="180">
        <v>39783</v>
      </c>
      <c r="B50" s="247">
        <v>7.99</v>
      </c>
      <c r="C50" s="226">
        <v>220</v>
      </c>
      <c r="D50" s="39">
        <f t="shared" si="0"/>
        <v>1757.8</v>
      </c>
      <c r="E50" s="39">
        <f t="shared" si="1"/>
        <v>7.99</v>
      </c>
    </row>
    <row r="53" ht="11.25" customHeight="1">
      <c r="D53" s="169" t="s">
        <v>313</v>
      </c>
    </row>
    <row r="54" ht="11.25" customHeight="1">
      <c r="C54" s="320" t="s">
        <v>314</v>
      </c>
    </row>
  </sheetData>
  <sheetProtection/>
  <hyperlinks>
    <hyperlink ref="C54" r:id="rId1" display="www.sentenca.com.br"/>
  </hyperlinks>
  <printOptions/>
  <pageMargins left="1.4960629921259843" right="0.5118110236220472" top="0.984251968503937" bottom="0.7874015748031497" header="0.31496062992125984" footer="0.31496062992125984"/>
  <pageSetup horizontalDpi="600" verticalDpi="600" orientation="portrait" paperSize="9" r:id="rId2"/>
  <headerFooter>
    <oddHeader>&amp;R
&amp;"Tahoma,Normal"&amp;8Anexo: 01
Folha : 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32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6.57421875" style="38" customWidth="1"/>
    <col min="2" max="2" width="8.28125" style="38" customWidth="1"/>
    <col min="3" max="3" width="9.421875" style="38" customWidth="1"/>
    <col min="4" max="4" width="7.7109375" style="38" customWidth="1"/>
    <col min="5" max="5" width="8.8515625" style="38" customWidth="1"/>
    <col min="6" max="6" width="5.8515625" style="11" customWidth="1"/>
    <col min="7" max="7" width="10.28125" style="11" customWidth="1"/>
    <col min="8" max="9" width="10.140625" style="11" customWidth="1"/>
    <col min="10" max="10" width="11.00390625" style="38" customWidth="1"/>
    <col min="11" max="11" width="10.00390625" style="38" customWidth="1"/>
    <col min="12" max="12" width="11.421875" style="38" customWidth="1"/>
    <col min="13" max="13" width="11.00390625" style="38" customWidth="1"/>
    <col min="14" max="14" width="13.421875" style="38" customWidth="1"/>
    <col min="15" max="15" width="9.140625" style="38" customWidth="1"/>
    <col min="16" max="16" width="12.7109375" style="38" customWidth="1"/>
    <col min="17" max="16384" width="9.140625" style="38" customWidth="1"/>
  </cols>
  <sheetData>
    <row r="1" spans="1:4" s="322" customFormat="1" ht="14.25" customHeight="1">
      <c r="A1" s="321" t="s">
        <v>318</v>
      </c>
      <c r="B1" s="321"/>
      <c r="C1" s="321"/>
      <c r="D1" s="321"/>
    </row>
    <row r="2" spans="1:4" s="170" customFormat="1" ht="10.5" customHeight="1">
      <c r="A2" s="169"/>
      <c r="B2" s="243"/>
      <c r="C2" s="169"/>
      <c r="D2" s="169"/>
    </row>
    <row r="3" spans="1:4" s="170" customFormat="1" ht="10.5" customHeight="1">
      <c r="A3" s="169"/>
      <c r="B3" s="243"/>
      <c r="C3" s="169"/>
      <c r="D3" s="169"/>
    </row>
    <row r="4" spans="1:11" ht="10.5" customHeight="1">
      <c r="A4" s="38" t="s">
        <v>264</v>
      </c>
      <c r="F4" s="12"/>
      <c r="G4" s="12"/>
      <c r="H4" s="12"/>
      <c r="I4" s="12"/>
      <c r="J4" s="217"/>
      <c r="K4" s="217"/>
    </row>
    <row r="5" spans="1:11" s="59" customFormat="1" ht="10.5" customHeight="1">
      <c r="A5" s="59" t="s">
        <v>265</v>
      </c>
      <c r="F5" s="13"/>
      <c r="G5" s="13"/>
      <c r="H5" s="13"/>
      <c r="I5" s="13"/>
      <c r="J5" s="273"/>
      <c r="K5" s="273"/>
    </row>
    <row r="6" spans="1:11" ht="10.5" customHeight="1">
      <c r="A6" s="59"/>
      <c r="B6" s="59"/>
      <c r="C6" s="59"/>
      <c r="D6" s="59"/>
      <c r="E6" s="59"/>
      <c r="F6" s="13"/>
      <c r="G6" s="12"/>
      <c r="H6" s="12"/>
      <c r="I6" s="12"/>
      <c r="J6" s="217"/>
      <c r="K6" s="217"/>
    </row>
    <row r="7" spans="1:11" ht="6.75" customHeight="1">
      <c r="A7" s="59"/>
      <c r="F7" s="13"/>
      <c r="G7" s="13"/>
      <c r="H7" s="13"/>
      <c r="I7" s="13"/>
      <c r="J7" s="98"/>
      <c r="K7" s="98"/>
    </row>
    <row r="8" spans="1:2" s="1" customFormat="1" ht="10.5" customHeight="1">
      <c r="A8" s="1" t="s">
        <v>310</v>
      </c>
      <c r="B8" s="244"/>
    </row>
    <row r="9" spans="1:2" s="1" customFormat="1" ht="10.5" customHeight="1">
      <c r="A9" s="1" t="s">
        <v>311</v>
      </c>
      <c r="B9" s="244"/>
    </row>
    <row r="10" spans="1:2" s="1" customFormat="1" ht="10.5" customHeight="1">
      <c r="A10" s="1" t="s">
        <v>312</v>
      </c>
      <c r="B10" s="244"/>
    </row>
    <row r="11" spans="1:2" s="1" customFormat="1" ht="10.5" customHeight="1">
      <c r="A11" s="1" t="s">
        <v>273</v>
      </c>
      <c r="B11" s="244"/>
    </row>
    <row r="12" spans="6:11" ht="13.5" customHeight="1" thickBot="1">
      <c r="F12" s="14"/>
      <c r="G12" s="14"/>
      <c r="H12" s="14"/>
      <c r="I12" s="14"/>
      <c r="J12" s="98"/>
      <c r="K12" s="98"/>
    </row>
    <row r="13" spans="1:17" ht="14.25" thickBot="1" thickTop="1">
      <c r="A13" s="230" t="s">
        <v>1</v>
      </c>
      <c r="B13" s="231" t="s">
        <v>2</v>
      </c>
      <c r="C13" s="231" t="s">
        <v>3</v>
      </c>
      <c r="D13" s="231" t="s">
        <v>4</v>
      </c>
      <c r="E13" s="231" t="s">
        <v>5</v>
      </c>
      <c r="F13" s="16" t="s">
        <v>6</v>
      </c>
      <c r="G13" s="16" t="s">
        <v>7</v>
      </c>
      <c r="H13" s="97" t="s">
        <v>8</v>
      </c>
      <c r="I13" s="97" t="s">
        <v>13</v>
      </c>
      <c r="J13" s="97" t="s">
        <v>47</v>
      </c>
      <c r="K13" s="97" t="s">
        <v>48</v>
      </c>
      <c r="L13" s="97" t="s">
        <v>49</v>
      </c>
      <c r="M13" s="97" t="s">
        <v>54</v>
      </c>
      <c r="N13" s="97" t="s">
        <v>214</v>
      </c>
      <c r="O13" s="11"/>
      <c r="P13" s="69"/>
      <c r="Q13" s="11"/>
    </row>
    <row r="14" spans="1:17" ht="11.25" customHeight="1" thickBot="1" thickTop="1">
      <c r="A14" s="52"/>
      <c r="B14" s="52"/>
      <c r="F14" s="17"/>
      <c r="G14" s="17"/>
      <c r="H14" s="17"/>
      <c r="I14" s="17"/>
      <c r="J14" s="14"/>
      <c r="K14" s="14"/>
      <c r="L14" s="14"/>
      <c r="M14" s="14"/>
      <c r="N14" s="14"/>
      <c r="O14" s="11"/>
      <c r="P14" s="69"/>
      <c r="Q14" s="11"/>
    </row>
    <row r="15" spans="1:17" s="29" customFormat="1" ht="11.25" thickTop="1">
      <c r="A15" s="101" t="s">
        <v>9</v>
      </c>
      <c r="B15" s="102" t="s">
        <v>57</v>
      </c>
      <c r="C15" s="33" t="s">
        <v>57</v>
      </c>
      <c r="D15" s="33" t="s">
        <v>58</v>
      </c>
      <c r="E15" s="33" t="s">
        <v>59</v>
      </c>
      <c r="F15" s="103" t="s">
        <v>10</v>
      </c>
      <c r="G15" s="103" t="s">
        <v>60</v>
      </c>
      <c r="H15" s="103" t="s">
        <v>61</v>
      </c>
      <c r="I15" s="103" t="s">
        <v>14</v>
      </c>
      <c r="J15" s="19" t="s">
        <v>11</v>
      </c>
      <c r="K15" s="19" t="s">
        <v>15</v>
      </c>
      <c r="L15" s="19" t="s">
        <v>50</v>
      </c>
      <c r="M15" s="19" t="s">
        <v>17</v>
      </c>
      <c r="N15" s="20" t="s">
        <v>18</v>
      </c>
      <c r="O15" s="69"/>
      <c r="P15" s="69"/>
      <c r="Q15" s="69"/>
    </row>
    <row r="16" spans="1:17" s="29" customFormat="1" ht="10.5">
      <c r="A16" s="104"/>
      <c r="B16" s="162" t="s">
        <v>62</v>
      </c>
      <c r="C16" s="35" t="s">
        <v>62</v>
      </c>
      <c r="D16" s="35" t="s">
        <v>63</v>
      </c>
      <c r="E16" s="35" t="s">
        <v>64</v>
      </c>
      <c r="F16" s="106" t="s">
        <v>66</v>
      </c>
      <c r="G16" s="106" t="s">
        <v>67</v>
      </c>
      <c r="H16" s="227" t="s">
        <v>68</v>
      </c>
      <c r="I16" s="106" t="s">
        <v>69</v>
      </c>
      <c r="J16" s="22" t="s">
        <v>20</v>
      </c>
      <c r="K16" s="22" t="s">
        <v>14</v>
      </c>
      <c r="L16" s="22" t="s">
        <v>25</v>
      </c>
      <c r="M16" s="22" t="s">
        <v>21</v>
      </c>
      <c r="N16" s="23" t="s">
        <v>22</v>
      </c>
      <c r="O16" s="69"/>
      <c r="P16" s="69"/>
      <c r="Q16" s="69"/>
    </row>
    <row r="17" spans="1:17" s="29" customFormat="1" ht="10.5">
      <c r="A17" s="104"/>
      <c r="B17" s="162" t="s">
        <v>70</v>
      </c>
      <c r="C17" s="35" t="s">
        <v>70</v>
      </c>
      <c r="D17" s="35" t="s">
        <v>71</v>
      </c>
      <c r="E17" s="107" t="s">
        <v>72</v>
      </c>
      <c r="F17" s="106" t="s">
        <v>74</v>
      </c>
      <c r="G17" s="106" t="s">
        <v>75</v>
      </c>
      <c r="H17" s="106"/>
      <c r="I17" s="227" t="s">
        <v>76</v>
      </c>
      <c r="J17" s="22" t="s">
        <v>23</v>
      </c>
      <c r="K17" s="22" t="s">
        <v>24</v>
      </c>
      <c r="L17" s="108" t="s">
        <v>27</v>
      </c>
      <c r="M17" s="22" t="s">
        <v>16</v>
      </c>
      <c r="N17" s="23" t="s">
        <v>268</v>
      </c>
      <c r="O17" s="69"/>
      <c r="P17" s="69"/>
      <c r="Q17" s="69"/>
    </row>
    <row r="18" spans="1:17" s="29" customFormat="1" ht="10.5">
      <c r="A18" s="104"/>
      <c r="B18" s="162" t="s">
        <v>77</v>
      </c>
      <c r="C18" s="35" t="s">
        <v>78</v>
      </c>
      <c r="D18" s="35" t="s">
        <v>79</v>
      </c>
      <c r="E18" s="107" t="s">
        <v>73</v>
      </c>
      <c r="F18" s="106" t="s">
        <v>215</v>
      </c>
      <c r="G18" s="106" t="s">
        <v>80</v>
      </c>
      <c r="H18" s="106"/>
      <c r="I18" s="106"/>
      <c r="J18" s="22" t="s">
        <v>26</v>
      </c>
      <c r="K18" s="22"/>
      <c r="L18" s="109" t="s">
        <v>28</v>
      </c>
      <c r="M18" s="22"/>
      <c r="N18" s="23" t="s">
        <v>269</v>
      </c>
      <c r="O18" s="69"/>
      <c r="P18" s="69"/>
      <c r="Q18" s="69"/>
    </row>
    <row r="19" spans="1:17" s="29" customFormat="1" ht="10.5">
      <c r="A19" s="104"/>
      <c r="B19" s="162" t="s">
        <v>81</v>
      </c>
      <c r="C19" s="110">
        <v>0.5</v>
      </c>
      <c r="D19" s="228"/>
      <c r="E19" s="111">
        <v>0.5</v>
      </c>
      <c r="F19" s="106" t="s">
        <v>216</v>
      </c>
      <c r="G19" s="106" t="s">
        <v>82</v>
      </c>
      <c r="H19" s="106"/>
      <c r="I19" s="106"/>
      <c r="J19" s="229" t="s">
        <v>52</v>
      </c>
      <c r="K19" s="22"/>
      <c r="L19" s="229" t="s">
        <v>279</v>
      </c>
      <c r="M19" s="22"/>
      <c r="N19" s="24" t="s">
        <v>270</v>
      </c>
      <c r="O19" s="69"/>
      <c r="P19" s="69"/>
      <c r="Q19" s="69"/>
    </row>
    <row r="20" spans="1:17" s="29" customFormat="1" ht="11.25" thickBot="1">
      <c r="A20" s="112"/>
      <c r="B20" s="113"/>
      <c r="C20" s="37" t="s">
        <v>83</v>
      </c>
      <c r="D20" s="184"/>
      <c r="E20" s="114" t="s">
        <v>84</v>
      </c>
      <c r="F20" s="249" t="s">
        <v>217</v>
      </c>
      <c r="G20" s="115" t="s">
        <v>180</v>
      </c>
      <c r="H20" s="106" t="s">
        <v>218</v>
      </c>
      <c r="I20" s="115" t="s">
        <v>219</v>
      </c>
      <c r="J20" s="236">
        <v>41944</v>
      </c>
      <c r="K20" s="26" t="s">
        <v>220</v>
      </c>
      <c r="L20" s="116" t="s">
        <v>280</v>
      </c>
      <c r="M20" s="26" t="s">
        <v>221</v>
      </c>
      <c r="N20" s="27" t="s">
        <v>222</v>
      </c>
      <c r="O20" s="69"/>
      <c r="P20" s="69"/>
      <c r="Q20" s="69"/>
    </row>
    <row r="21" spans="1:16" s="29" customFormat="1" ht="12.75" customHeight="1" thickTop="1">
      <c r="A21" s="38"/>
      <c r="B21" s="38"/>
      <c r="C21" s="38"/>
      <c r="D21" s="65"/>
      <c r="E21" s="38"/>
      <c r="F21" s="117"/>
      <c r="G21" s="117"/>
      <c r="H21" s="117"/>
      <c r="I21" s="117"/>
      <c r="J21" s="98"/>
      <c r="K21" s="98"/>
      <c r="P21" s="252" t="s">
        <v>226</v>
      </c>
    </row>
    <row r="22" spans="1:16" s="11" customFormat="1" ht="10.5" customHeight="1">
      <c r="A22" s="118">
        <f>'01'!A21</f>
        <v>38899</v>
      </c>
      <c r="B22" s="318">
        <v>1</v>
      </c>
      <c r="C22" s="318">
        <f aca="true" t="shared" si="0" ref="C22:C27">B22*1.5</f>
        <v>1.5</v>
      </c>
      <c r="D22" s="120">
        <v>2</v>
      </c>
      <c r="E22" s="318">
        <f aca="true" t="shared" si="1" ref="E22:E51">C22*D22</f>
        <v>3</v>
      </c>
      <c r="F22" s="318">
        <f>'01'!E21</f>
        <v>6.37</v>
      </c>
      <c r="G22" s="318">
        <f aca="true" t="shared" si="2" ref="G22:G51">E22*F22</f>
        <v>19.11</v>
      </c>
      <c r="H22" s="121">
        <f aca="true" t="shared" si="3" ref="H22:H51">G22*11.2%</f>
        <v>2.14</v>
      </c>
      <c r="I22" s="121">
        <f aca="true" t="shared" si="4" ref="I22:I51">G22+H22</f>
        <v>21.25</v>
      </c>
      <c r="J22" s="122">
        <f>Plan1!D54</f>
        <v>1.0799904</v>
      </c>
      <c r="K22" s="121">
        <f aca="true" t="shared" si="5" ref="K22:K51">I22*J22</f>
        <v>22.95</v>
      </c>
      <c r="L22" s="121">
        <f>(1/30*1)+8+12+12+12+12+10</f>
        <v>66.03</v>
      </c>
      <c r="M22" s="121">
        <f aca="true" t="shared" si="6" ref="M22:M51">K22*L22%</f>
        <v>15.15</v>
      </c>
      <c r="N22" s="121">
        <f aca="true" t="shared" si="7" ref="N22:N51">K22+M22</f>
        <v>38.1</v>
      </c>
      <c r="P22" s="253">
        <f aca="true" t="shared" si="8" ref="P22:P51">H22*J22</f>
        <v>2.31</v>
      </c>
    </row>
    <row r="23" spans="1:16" s="11" customFormat="1" ht="10.5" customHeight="1">
      <c r="A23" s="118">
        <f>'01'!A22</f>
        <v>38930</v>
      </c>
      <c r="B23" s="318">
        <v>1</v>
      </c>
      <c r="C23" s="318">
        <f t="shared" si="0"/>
        <v>1.5</v>
      </c>
      <c r="D23" s="120">
        <v>25</v>
      </c>
      <c r="E23" s="318">
        <f t="shared" si="1"/>
        <v>37.5</v>
      </c>
      <c r="F23" s="318">
        <f>'01'!E22</f>
        <v>6.37</v>
      </c>
      <c r="G23" s="318">
        <f t="shared" si="2"/>
        <v>238.88</v>
      </c>
      <c r="H23" s="121">
        <f t="shared" si="3"/>
        <v>26.75</v>
      </c>
      <c r="I23" s="121">
        <f t="shared" si="4"/>
        <v>265.63</v>
      </c>
      <c r="J23" s="122">
        <f>Plan1!D55</f>
        <v>1.07736594</v>
      </c>
      <c r="K23" s="121">
        <f t="shared" si="5"/>
        <v>286.18</v>
      </c>
      <c r="L23" s="121">
        <f aca="true" t="shared" si="9" ref="L23:L51">L22</f>
        <v>66.03</v>
      </c>
      <c r="M23" s="121">
        <f t="shared" si="6"/>
        <v>188.96</v>
      </c>
      <c r="N23" s="121">
        <f t="shared" si="7"/>
        <v>475.14</v>
      </c>
      <c r="P23" s="253">
        <f t="shared" si="8"/>
        <v>28.82</v>
      </c>
    </row>
    <row r="24" spans="1:16" s="11" customFormat="1" ht="10.5" customHeight="1">
      <c r="A24" s="118">
        <f>'01'!A23</f>
        <v>38961</v>
      </c>
      <c r="B24" s="318">
        <v>1</v>
      </c>
      <c r="C24" s="318">
        <f t="shared" si="0"/>
        <v>1.5</v>
      </c>
      <c r="D24" s="120">
        <v>22</v>
      </c>
      <c r="E24" s="318">
        <f t="shared" si="1"/>
        <v>33</v>
      </c>
      <c r="F24" s="318">
        <f>'01'!E23</f>
        <v>6.68</v>
      </c>
      <c r="G24" s="318">
        <f t="shared" si="2"/>
        <v>220.44</v>
      </c>
      <c r="H24" s="121">
        <f t="shared" si="3"/>
        <v>24.69</v>
      </c>
      <c r="I24" s="121">
        <f t="shared" si="4"/>
        <v>245.13</v>
      </c>
      <c r="J24" s="122">
        <f>Plan1!D56</f>
        <v>1.07572975</v>
      </c>
      <c r="K24" s="121">
        <f t="shared" si="5"/>
        <v>263.69</v>
      </c>
      <c r="L24" s="121">
        <f t="shared" si="9"/>
        <v>66.03</v>
      </c>
      <c r="M24" s="121">
        <f t="shared" si="6"/>
        <v>174.11</v>
      </c>
      <c r="N24" s="121">
        <f t="shared" si="7"/>
        <v>437.8</v>
      </c>
      <c r="P24" s="253">
        <f t="shared" si="8"/>
        <v>26.56</v>
      </c>
    </row>
    <row r="25" spans="1:16" s="11" customFormat="1" ht="10.5" customHeight="1">
      <c r="A25" s="118">
        <f>'01'!A24</f>
        <v>38991</v>
      </c>
      <c r="B25" s="318">
        <v>1</v>
      </c>
      <c r="C25" s="318">
        <f t="shared" si="0"/>
        <v>1.5</v>
      </c>
      <c r="D25" s="120">
        <v>23</v>
      </c>
      <c r="E25" s="318">
        <f t="shared" si="1"/>
        <v>34.5</v>
      </c>
      <c r="F25" s="318">
        <f>'01'!E24</f>
        <v>6.68</v>
      </c>
      <c r="G25" s="318">
        <f t="shared" si="2"/>
        <v>230.46</v>
      </c>
      <c r="H25" s="121">
        <f t="shared" si="3"/>
        <v>25.81</v>
      </c>
      <c r="I25" s="121">
        <f t="shared" si="4"/>
        <v>256.27</v>
      </c>
      <c r="J25" s="122">
        <f>Plan1!D57</f>
        <v>1.07371653</v>
      </c>
      <c r="K25" s="121">
        <f t="shared" si="5"/>
        <v>275.16</v>
      </c>
      <c r="L25" s="121">
        <f t="shared" si="9"/>
        <v>66.03</v>
      </c>
      <c r="M25" s="121">
        <f t="shared" si="6"/>
        <v>181.69</v>
      </c>
      <c r="N25" s="121">
        <f t="shared" si="7"/>
        <v>456.85</v>
      </c>
      <c r="P25" s="253">
        <f t="shared" si="8"/>
        <v>27.71</v>
      </c>
    </row>
    <row r="26" spans="1:16" s="11" customFormat="1" ht="10.5" customHeight="1">
      <c r="A26" s="118">
        <f>'01'!A25</f>
        <v>39022</v>
      </c>
      <c r="B26" s="318">
        <v>1</v>
      </c>
      <c r="C26" s="318">
        <f t="shared" si="0"/>
        <v>1.5</v>
      </c>
      <c r="D26" s="120">
        <v>22</v>
      </c>
      <c r="E26" s="318">
        <f t="shared" si="1"/>
        <v>33</v>
      </c>
      <c r="F26" s="318">
        <f>'01'!E25</f>
        <v>6.68</v>
      </c>
      <c r="G26" s="318">
        <f t="shared" si="2"/>
        <v>220.44</v>
      </c>
      <c r="H26" s="121">
        <f t="shared" si="3"/>
        <v>24.69</v>
      </c>
      <c r="I26" s="121">
        <f t="shared" si="4"/>
        <v>245.13</v>
      </c>
      <c r="J26" s="122">
        <f>Plan1!D58</f>
        <v>1.07234179</v>
      </c>
      <c r="K26" s="121">
        <f t="shared" si="5"/>
        <v>262.86</v>
      </c>
      <c r="L26" s="121">
        <f t="shared" si="9"/>
        <v>66.03</v>
      </c>
      <c r="M26" s="121">
        <f t="shared" si="6"/>
        <v>173.57</v>
      </c>
      <c r="N26" s="121">
        <f t="shared" si="7"/>
        <v>436.43</v>
      </c>
      <c r="P26" s="253">
        <f t="shared" si="8"/>
        <v>26.48</v>
      </c>
    </row>
    <row r="27" spans="1:16" s="11" customFormat="1" ht="10.5" customHeight="1">
      <c r="A27" s="118">
        <f>'01'!A26</f>
        <v>39052</v>
      </c>
      <c r="B27" s="318">
        <v>1</v>
      </c>
      <c r="C27" s="318">
        <f t="shared" si="0"/>
        <v>1.5</v>
      </c>
      <c r="D27" s="120">
        <v>13</v>
      </c>
      <c r="E27" s="318">
        <f t="shared" si="1"/>
        <v>19.5</v>
      </c>
      <c r="F27" s="318">
        <f>'01'!E26</f>
        <v>6.68</v>
      </c>
      <c r="G27" s="318">
        <f t="shared" si="2"/>
        <v>130.26</v>
      </c>
      <c r="H27" s="121">
        <f t="shared" si="3"/>
        <v>14.59</v>
      </c>
      <c r="I27" s="121">
        <f t="shared" si="4"/>
        <v>144.85</v>
      </c>
      <c r="J27" s="122">
        <f>Plan1!E47</f>
        <v>1.07071217</v>
      </c>
      <c r="K27" s="121">
        <f t="shared" si="5"/>
        <v>155.09</v>
      </c>
      <c r="L27" s="121">
        <f t="shared" si="9"/>
        <v>66.03</v>
      </c>
      <c r="M27" s="121">
        <f t="shared" si="6"/>
        <v>102.41</v>
      </c>
      <c r="N27" s="121">
        <f t="shared" si="7"/>
        <v>257.5</v>
      </c>
      <c r="P27" s="253">
        <f t="shared" si="8"/>
        <v>15.62</v>
      </c>
    </row>
    <row r="28" spans="1:16" s="11" customFormat="1" ht="10.5" customHeight="1">
      <c r="A28" s="118">
        <f>'01'!A27</f>
        <v>39083</v>
      </c>
      <c r="B28" s="318">
        <v>1</v>
      </c>
      <c r="C28" s="318">
        <f aca="true" t="shared" si="10" ref="C28:C39">B28*1.5</f>
        <v>1.5</v>
      </c>
      <c r="D28" s="120">
        <v>12</v>
      </c>
      <c r="E28" s="318">
        <f t="shared" si="1"/>
        <v>18</v>
      </c>
      <c r="F28" s="318">
        <f>'01'!E27</f>
        <v>6.68</v>
      </c>
      <c r="G28" s="318">
        <f t="shared" si="2"/>
        <v>120.24</v>
      </c>
      <c r="H28" s="121">
        <f t="shared" si="3"/>
        <v>13.47</v>
      </c>
      <c r="I28" s="121">
        <f t="shared" si="4"/>
        <v>133.71</v>
      </c>
      <c r="J28" s="122">
        <f>Plan1!E48</f>
        <v>1.0683735</v>
      </c>
      <c r="K28" s="121">
        <f t="shared" si="5"/>
        <v>142.85</v>
      </c>
      <c r="L28" s="121">
        <f t="shared" si="9"/>
        <v>66.03</v>
      </c>
      <c r="M28" s="121">
        <f t="shared" si="6"/>
        <v>94.32</v>
      </c>
      <c r="N28" s="121">
        <f t="shared" si="7"/>
        <v>237.17</v>
      </c>
      <c r="P28" s="253">
        <f t="shared" si="8"/>
        <v>14.39</v>
      </c>
    </row>
    <row r="29" spans="1:16" s="11" customFormat="1" ht="10.5" customHeight="1">
      <c r="A29" s="118">
        <f>'01'!A28</f>
        <v>39114</v>
      </c>
      <c r="B29" s="318">
        <v>1</v>
      </c>
      <c r="C29" s="318">
        <f t="shared" si="10"/>
        <v>1.5</v>
      </c>
      <c r="D29" s="120">
        <v>21</v>
      </c>
      <c r="E29" s="318">
        <f t="shared" si="1"/>
        <v>31.5</v>
      </c>
      <c r="F29" s="318">
        <f>'01'!E28</f>
        <v>6.68</v>
      </c>
      <c r="G29" s="318">
        <f t="shared" si="2"/>
        <v>210.42</v>
      </c>
      <c r="H29" s="121">
        <f t="shared" si="3"/>
        <v>23.57</v>
      </c>
      <c r="I29" s="121">
        <f t="shared" si="4"/>
        <v>233.99</v>
      </c>
      <c r="J29" s="122">
        <f>Plan1!E49</f>
        <v>1.06760376</v>
      </c>
      <c r="K29" s="121">
        <f t="shared" si="5"/>
        <v>249.81</v>
      </c>
      <c r="L29" s="121">
        <f t="shared" si="9"/>
        <v>66.03</v>
      </c>
      <c r="M29" s="121">
        <f t="shared" si="6"/>
        <v>164.95</v>
      </c>
      <c r="N29" s="121">
        <f t="shared" si="7"/>
        <v>414.76</v>
      </c>
      <c r="P29" s="253">
        <f t="shared" si="8"/>
        <v>25.16</v>
      </c>
    </row>
    <row r="30" spans="1:16" s="11" customFormat="1" ht="10.5" customHeight="1">
      <c r="A30" s="118">
        <f>'01'!A29</f>
        <v>39142</v>
      </c>
      <c r="B30" s="318">
        <v>1</v>
      </c>
      <c r="C30" s="318">
        <f t="shared" si="10"/>
        <v>1.5</v>
      </c>
      <c r="D30" s="120">
        <v>25</v>
      </c>
      <c r="E30" s="318">
        <f t="shared" si="1"/>
        <v>37.5</v>
      </c>
      <c r="F30" s="318">
        <f>'01'!E29</f>
        <v>6.68</v>
      </c>
      <c r="G30" s="318">
        <f t="shared" si="2"/>
        <v>250.5</v>
      </c>
      <c r="H30" s="121">
        <f t="shared" si="3"/>
        <v>28.06</v>
      </c>
      <c r="I30" s="121">
        <f t="shared" si="4"/>
        <v>278.56</v>
      </c>
      <c r="J30" s="122">
        <f>Plan1!E50</f>
        <v>1.06560468</v>
      </c>
      <c r="K30" s="121">
        <f t="shared" si="5"/>
        <v>296.83</v>
      </c>
      <c r="L30" s="121">
        <f t="shared" si="9"/>
        <v>66.03</v>
      </c>
      <c r="M30" s="121">
        <f t="shared" si="6"/>
        <v>196</v>
      </c>
      <c r="N30" s="121">
        <f t="shared" si="7"/>
        <v>492.83</v>
      </c>
      <c r="P30" s="253">
        <f t="shared" si="8"/>
        <v>29.9</v>
      </c>
    </row>
    <row r="31" spans="1:16" s="11" customFormat="1" ht="10.5" customHeight="1">
      <c r="A31" s="118">
        <f>'01'!A30</f>
        <v>39173</v>
      </c>
      <c r="B31" s="318">
        <v>1</v>
      </c>
      <c r="C31" s="318">
        <f t="shared" si="10"/>
        <v>1.5</v>
      </c>
      <c r="D31" s="120">
        <v>22</v>
      </c>
      <c r="E31" s="318">
        <f t="shared" si="1"/>
        <v>33</v>
      </c>
      <c r="F31" s="318">
        <f>'01'!E30</f>
        <v>6.68</v>
      </c>
      <c r="G31" s="318">
        <f t="shared" si="2"/>
        <v>220.44</v>
      </c>
      <c r="H31" s="121">
        <f t="shared" si="3"/>
        <v>24.69</v>
      </c>
      <c r="I31" s="121">
        <f t="shared" si="4"/>
        <v>245.13</v>
      </c>
      <c r="J31" s="122">
        <f>Plan1!E51</f>
        <v>1.06425095</v>
      </c>
      <c r="K31" s="121">
        <f t="shared" si="5"/>
        <v>260.88</v>
      </c>
      <c r="L31" s="121">
        <f t="shared" si="9"/>
        <v>66.03</v>
      </c>
      <c r="M31" s="121">
        <f t="shared" si="6"/>
        <v>172.26</v>
      </c>
      <c r="N31" s="121">
        <f t="shared" si="7"/>
        <v>433.14</v>
      </c>
      <c r="P31" s="253">
        <f t="shared" si="8"/>
        <v>26.28</v>
      </c>
    </row>
    <row r="32" spans="1:16" s="11" customFormat="1" ht="10.5" customHeight="1">
      <c r="A32" s="118">
        <f>'01'!A31</f>
        <v>39203</v>
      </c>
      <c r="B32" s="318">
        <v>1</v>
      </c>
      <c r="C32" s="318">
        <f t="shared" si="10"/>
        <v>1.5</v>
      </c>
      <c r="D32" s="120">
        <v>24</v>
      </c>
      <c r="E32" s="318">
        <f t="shared" si="1"/>
        <v>36</v>
      </c>
      <c r="F32" s="318">
        <f>'01'!E31</f>
        <v>6.68</v>
      </c>
      <c r="G32" s="318">
        <f t="shared" si="2"/>
        <v>240.48</v>
      </c>
      <c r="H32" s="121">
        <f t="shared" si="3"/>
        <v>26.93</v>
      </c>
      <c r="I32" s="121">
        <f t="shared" si="4"/>
        <v>267.41</v>
      </c>
      <c r="J32" s="122">
        <f>Plan1!E52</f>
        <v>1.06245647</v>
      </c>
      <c r="K32" s="121">
        <f t="shared" si="5"/>
        <v>284.11</v>
      </c>
      <c r="L32" s="121">
        <f t="shared" si="9"/>
        <v>66.03</v>
      </c>
      <c r="M32" s="121">
        <f t="shared" si="6"/>
        <v>187.6</v>
      </c>
      <c r="N32" s="121">
        <f t="shared" si="7"/>
        <v>471.71</v>
      </c>
      <c r="P32" s="253">
        <f t="shared" si="8"/>
        <v>28.61</v>
      </c>
    </row>
    <row r="33" spans="1:16" s="11" customFormat="1" ht="10.5" customHeight="1">
      <c r="A33" s="118">
        <f>'01'!A32</f>
        <v>39234</v>
      </c>
      <c r="B33" s="318">
        <v>1</v>
      </c>
      <c r="C33" s="318">
        <f t="shared" si="10"/>
        <v>1.5</v>
      </c>
      <c r="D33" s="120">
        <v>22</v>
      </c>
      <c r="E33" s="318">
        <f t="shared" si="1"/>
        <v>33</v>
      </c>
      <c r="F33" s="318">
        <f>'01'!E32</f>
        <v>6.68</v>
      </c>
      <c r="G33" s="318">
        <f t="shared" si="2"/>
        <v>220.44</v>
      </c>
      <c r="H33" s="121">
        <f t="shared" si="3"/>
        <v>24.69</v>
      </c>
      <c r="I33" s="121">
        <f t="shared" si="4"/>
        <v>245.13</v>
      </c>
      <c r="J33" s="122">
        <f>Plan1!E53</f>
        <v>1.06144385</v>
      </c>
      <c r="K33" s="121">
        <f t="shared" si="5"/>
        <v>260.19</v>
      </c>
      <c r="L33" s="121">
        <f t="shared" si="9"/>
        <v>66.03</v>
      </c>
      <c r="M33" s="121">
        <f t="shared" si="6"/>
        <v>171.8</v>
      </c>
      <c r="N33" s="121">
        <f t="shared" si="7"/>
        <v>431.99</v>
      </c>
      <c r="P33" s="253">
        <f t="shared" si="8"/>
        <v>26.21</v>
      </c>
    </row>
    <row r="34" spans="1:16" s="11" customFormat="1" ht="10.5" customHeight="1">
      <c r="A34" s="118">
        <f>'01'!A33</f>
        <v>39264</v>
      </c>
      <c r="B34" s="318">
        <v>1</v>
      </c>
      <c r="C34" s="318">
        <f t="shared" si="10"/>
        <v>1.5</v>
      </c>
      <c r="D34" s="120">
        <v>24</v>
      </c>
      <c r="E34" s="318">
        <f t="shared" si="1"/>
        <v>36</v>
      </c>
      <c r="F34" s="318">
        <f>'01'!E33</f>
        <v>6.68</v>
      </c>
      <c r="G34" s="318">
        <f t="shared" si="2"/>
        <v>240.48</v>
      </c>
      <c r="H34" s="121">
        <f t="shared" si="3"/>
        <v>26.93</v>
      </c>
      <c r="I34" s="121">
        <f t="shared" si="4"/>
        <v>267.41</v>
      </c>
      <c r="J34" s="122">
        <f>Plan1!E54</f>
        <v>1.05988687</v>
      </c>
      <c r="K34" s="121">
        <f t="shared" si="5"/>
        <v>283.42</v>
      </c>
      <c r="L34" s="121">
        <f>L33</f>
        <v>66.03</v>
      </c>
      <c r="M34" s="121">
        <f t="shared" si="6"/>
        <v>187.14</v>
      </c>
      <c r="N34" s="121">
        <f t="shared" si="7"/>
        <v>470.56</v>
      </c>
      <c r="P34" s="253">
        <f t="shared" si="8"/>
        <v>28.54</v>
      </c>
    </row>
    <row r="35" spans="1:16" s="11" customFormat="1" ht="10.5" customHeight="1">
      <c r="A35" s="118">
        <f>'01'!A34</f>
        <v>39295</v>
      </c>
      <c r="B35" s="318">
        <v>1</v>
      </c>
      <c r="C35" s="318">
        <f t="shared" si="10"/>
        <v>1.5</v>
      </c>
      <c r="D35" s="120">
        <v>25</v>
      </c>
      <c r="E35" s="318">
        <f t="shared" si="1"/>
        <v>37.5</v>
      </c>
      <c r="F35" s="318">
        <f>'01'!E34</f>
        <v>6.68</v>
      </c>
      <c r="G35" s="318">
        <f t="shared" si="2"/>
        <v>250.5</v>
      </c>
      <c r="H35" s="121">
        <f t="shared" si="3"/>
        <v>28.06</v>
      </c>
      <c r="I35" s="121">
        <f t="shared" si="4"/>
        <v>278.56</v>
      </c>
      <c r="J35" s="122">
        <f>Plan1!E55</f>
        <v>1.05833536</v>
      </c>
      <c r="K35" s="121">
        <f t="shared" si="5"/>
        <v>294.81</v>
      </c>
      <c r="L35" s="121">
        <f t="shared" si="9"/>
        <v>66.03</v>
      </c>
      <c r="M35" s="121">
        <f t="shared" si="6"/>
        <v>194.66</v>
      </c>
      <c r="N35" s="121">
        <f t="shared" si="7"/>
        <v>489.47</v>
      </c>
      <c r="P35" s="253">
        <f t="shared" si="8"/>
        <v>29.7</v>
      </c>
    </row>
    <row r="36" spans="1:16" s="11" customFormat="1" ht="10.5" customHeight="1">
      <c r="A36" s="118">
        <f>'01'!A35</f>
        <v>39326</v>
      </c>
      <c r="B36" s="318">
        <v>1</v>
      </c>
      <c r="C36" s="318">
        <f t="shared" si="10"/>
        <v>1.5</v>
      </c>
      <c r="D36" s="120">
        <v>22</v>
      </c>
      <c r="E36" s="318">
        <f t="shared" si="1"/>
        <v>33</v>
      </c>
      <c r="F36" s="318">
        <f>'01'!E35</f>
        <v>6.68</v>
      </c>
      <c r="G36" s="318">
        <f t="shared" si="2"/>
        <v>220.44</v>
      </c>
      <c r="H36" s="121">
        <f t="shared" si="3"/>
        <v>24.69</v>
      </c>
      <c r="I36" s="121">
        <f t="shared" si="4"/>
        <v>245.13</v>
      </c>
      <c r="J36" s="122">
        <f>Plan1!E56</f>
        <v>1.05796295</v>
      </c>
      <c r="K36" s="121">
        <f t="shared" si="5"/>
        <v>259.34</v>
      </c>
      <c r="L36" s="121">
        <f t="shared" si="9"/>
        <v>66.03</v>
      </c>
      <c r="M36" s="121">
        <f t="shared" si="6"/>
        <v>171.24</v>
      </c>
      <c r="N36" s="121">
        <f t="shared" si="7"/>
        <v>430.58</v>
      </c>
      <c r="P36" s="253">
        <f t="shared" si="8"/>
        <v>26.12</v>
      </c>
    </row>
    <row r="37" spans="1:16" s="11" customFormat="1" ht="10.5" customHeight="1">
      <c r="A37" s="118">
        <f>'01'!A36</f>
        <v>39356</v>
      </c>
      <c r="B37" s="318">
        <v>1</v>
      </c>
      <c r="C37" s="318">
        <f t="shared" si="10"/>
        <v>1.5</v>
      </c>
      <c r="D37" s="120">
        <v>24</v>
      </c>
      <c r="E37" s="318">
        <f t="shared" si="1"/>
        <v>36</v>
      </c>
      <c r="F37" s="318">
        <f>'01'!E36</f>
        <v>6.68</v>
      </c>
      <c r="G37" s="318">
        <f t="shared" si="2"/>
        <v>240.48</v>
      </c>
      <c r="H37" s="121">
        <f t="shared" si="3"/>
        <v>26.93</v>
      </c>
      <c r="I37" s="121">
        <f t="shared" si="4"/>
        <v>267.41</v>
      </c>
      <c r="J37" s="122">
        <f>Plan1!E57</f>
        <v>1.05675614</v>
      </c>
      <c r="K37" s="121">
        <f t="shared" si="5"/>
        <v>282.59</v>
      </c>
      <c r="L37" s="121">
        <f t="shared" si="9"/>
        <v>66.03</v>
      </c>
      <c r="M37" s="121">
        <f t="shared" si="6"/>
        <v>186.59</v>
      </c>
      <c r="N37" s="121">
        <f t="shared" si="7"/>
        <v>469.18</v>
      </c>
      <c r="P37" s="253">
        <f t="shared" si="8"/>
        <v>28.46</v>
      </c>
    </row>
    <row r="38" spans="1:16" s="11" customFormat="1" ht="10.5" customHeight="1">
      <c r="A38" s="118">
        <f>'01'!A37</f>
        <v>39387</v>
      </c>
      <c r="B38" s="318">
        <v>1</v>
      </c>
      <c r="C38" s="318">
        <f t="shared" si="10"/>
        <v>1.5</v>
      </c>
      <c r="D38" s="120">
        <v>22</v>
      </c>
      <c r="E38" s="318">
        <f t="shared" si="1"/>
        <v>33</v>
      </c>
      <c r="F38" s="318">
        <f>'01'!E37</f>
        <v>7.22</v>
      </c>
      <c r="G38" s="318">
        <f t="shared" si="2"/>
        <v>238.26</v>
      </c>
      <c r="H38" s="121">
        <f t="shared" si="3"/>
        <v>26.69</v>
      </c>
      <c r="I38" s="121">
        <f t="shared" si="4"/>
        <v>264.95</v>
      </c>
      <c r="J38" s="122">
        <f>Plan1!E58</f>
        <v>1.05613302</v>
      </c>
      <c r="K38" s="121">
        <f t="shared" si="5"/>
        <v>279.82</v>
      </c>
      <c r="L38" s="121">
        <f t="shared" si="9"/>
        <v>66.03</v>
      </c>
      <c r="M38" s="121">
        <f t="shared" si="6"/>
        <v>184.77</v>
      </c>
      <c r="N38" s="121">
        <f t="shared" si="7"/>
        <v>464.59</v>
      </c>
      <c r="P38" s="253">
        <f t="shared" si="8"/>
        <v>28.19</v>
      </c>
    </row>
    <row r="39" spans="1:16" s="11" customFormat="1" ht="10.5" customHeight="1">
      <c r="A39" s="118">
        <f>'01'!A38</f>
        <v>39417</v>
      </c>
      <c r="B39" s="318">
        <v>1</v>
      </c>
      <c r="C39" s="318">
        <f t="shared" si="10"/>
        <v>1.5</v>
      </c>
      <c r="D39" s="120">
        <v>22</v>
      </c>
      <c r="E39" s="318">
        <f t="shared" si="1"/>
        <v>33</v>
      </c>
      <c r="F39" s="318">
        <f>'01'!E38</f>
        <v>7.22</v>
      </c>
      <c r="G39" s="318">
        <f t="shared" si="2"/>
        <v>238.26</v>
      </c>
      <c r="H39" s="121">
        <f t="shared" si="3"/>
        <v>26.69</v>
      </c>
      <c r="I39" s="121">
        <f t="shared" si="4"/>
        <v>264.95</v>
      </c>
      <c r="J39" s="122">
        <f>Plan1!F47</f>
        <v>1.05545753</v>
      </c>
      <c r="K39" s="121">
        <f t="shared" si="5"/>
        <v>279.64</v>
      </c>
      <c r="L39" s="121">
        <f t="shared" si="9"/>
        <v>66.03</v>
      </c>
      <c r="M39" s="121">
        <f t="shared" si="6"/>
        <v>184.65</v>
      </c>
      <c r="N39" s="121">
        <f t="shared" si="7"/>
        <v>464.29</v>
      </c>
      <c r="P39" s="253">
        <f t="shared" si="8"/>
        <v>28.17</v>
      </c>
    </row>
    <row r="40" spans="1:16" s="11" customFormat="1" ht="10.5" customHeight="1">
      <c r="A40" s="118">
        <f>'01'!A39</f>
        <v>39448</v>
      </c>
      <c r="B40" s="318">
        <v>1</v>
      </c>
      <c r="C40" s="318">
        <f>B40*1.5</f>
        <v>1.5</v>
      </c>
      <c r="D40" s="120">
        <v>24</v>
      </c>
      <c r="E40" s="318">
        <f t="shared" si="1"/>
        <v>36</v>
      </c>
      <c r="F40" s="318">
        <f>'01'!E39</f>
        <v>7.22</v>
      </c>
      <c r="G40" s="318">
        <f t="shared" si="2"/>
        <v>259.92</v>
      </c>
      <c r="H40" s="121">
        <f t="shared" si="3"/>
        <v>29.11</v>
      </c>
      <c r="I40" s="121">
        <f t="shared" si="4"/>
        <v>289.03</v>
      </c>
      <c r="J40" s="122">
        <f>Plan1!F48</f>
        <v>1.05439259</v>
      </c>
      <c r="K40" s="121">
        <f t="shared" si="5"/>
        <v>304.75</v>
      </c>
      <c r="L40" s="121">
        <f t="shared" si="9"/>
        <v>66.03</v>
      </c>
      <c r="M40" s="121">
        <f t="shared" si="6"/>
        <v>201.23</v>
      </c>
      <c r="N40" s="121">
        <f t="shared" si="7"/>
        <v>505.98</v>
      </c>
      <c r="P40" s="253">
        <f t="shared" si="8"/>
        <v>30.69</v>
      </c>
    </row>
    <row r="41" spans="1:16" s="11" customFormat="1" ht="10.5" customHeight="1">
      <c r="A41" s="118">
        <f>'01'!A40</f>
        <v>39479</v>
      </c>
      <c r="B41" s="318">
        <v>1</v>
      </c>
      <c r="C41" s="318">
        <f>B41*1.5</f>
        <v>1.5</v>
      </c>
      <c r="D41" s="120">
        <v>22</v>
      </c>
      <c r="E41" s="318">
        <f t="shared" si="1"/>
        <v>33</v>
      </c>
      <c r="F41" s="318">
        <f>'01'!E40</f>
        <v>7.22</v>
      </c>
      <c r="G41" s="318">
        <f t="shared" si="2"/>
        <v>238.26</v>
      </c>
      <c r="H41" s="121">
        <f t="shared" si="3"/>
        <v>26.69</v>
      </c>
      <c r="I41" s="121">
        <f t="shared" si="4"/>
        <v>264.95</v>
      </c>
      <c r="J41" s="122">
        <f>Plan1!F49</f>
        <v>1.05413643</v>
      </c>
      <c r="K41" s="121">
        <f t="shared" si="5"/>
        <v>279.29</v>
      </c>
      <c r="L41" s="121">
        <f t="shared" si="9"/>
        <v>66.03</v>
      </c>
      <c r="M41" s="121">
        <f t="shared" si="6"/>
        <v>184.42</v>
      </c>
      <c r="N41" s="121">
        <f t="shared" si="7"/>
        <v>463.71</v>
      </c>
      <c r="P41" s="253">
        <f t="shared" si="8"/>
        <v>28.13</v>
      </c>
    </row>
    <row r="42" spans="1:16" s="11" customFormat="1" ht="10.5" customHeight="1">
      <c r="A42" s="118">
        <f>'01'!A41</f>
        <v>39508</v>
      </c>
      <c r="B42" s="318">
        <v>1</v>
      </c>
      <c r="C42" s="318">
        <f>B42*1.5</f>
        <v>1.5</v>
      </c>
      <c r="D42" s="120">
        <v>23</v>
      </c>
      <c r="E42" s="318">
        <f t="shared" si="1"/>
        <v>34.5</v>
      </c>
      <c r="F42" s="318">
        <f>'01'!E41</f>
        <v>7.22</v>
      </c>
      <c r="G42" s="318">
        <f t="shared" si="2"/>
        <v>249.09</v>
      </c>
      <c r="H42" s="121">
        <f t="shared" si="3"/>
        <v>27.9</v>
      </c>
      <c r="I42" s="121">
        <f t="shared" si="4"/>
        <v>276.99</v>
      </c>
      <c r="J42" s="122">
        <f>Plan1!F50</f>
        <v>1.05370547</v>
      </c>
      <c r="K42" s="121">
        <f t="shared" si="5"/>
        <v>291.87</v>
      </c>
      <c r="L42" s="121">
        <f t="shared" si="9"/>
        <v>66.03</v>
      </c>
      <c r="M42" s="121">
        <f t="shared" si="6"/>
        <v>192.72</v>
      </c>
      <c r="N42" s="121">
        <f t="shared" si="7"/>
        <v>484.59</v>
      </c>
      <c r="P42" s="253">
        <f t="shared" si="8"/>
        <v>29.4</v>
      </c>
    </row>
    <row r="43" spans="1:16" s="11" customFormat="1" ht="10.5" customHeight="1">
      <c r="A43" s="118">
        <f>'01'!A42</f>
        <v>39539</v>
      </c>
      <c r="B43" s="318">
        <v>1</v>
      </c>
      <c r="C43" s="318">
        <f>B43*1.5</f>
        <v>1.5</v>
      </c>
      <c r="D43" s="120">
        <v>23</v>
      </c>
      <c r="E43" s="318">
        <f t="shared" si="1"/>
        <v>34.5</v>
      </c>
      <c r="F43" s="318">
        <f>'01'!E42</f>
        <v>7.22</v>
      </c>
      <c r="G43" s="318">
        <f t="shared" si="2"/>
        <v>249.09</v>
      </c>
      <c r="H43" s="121">
        <f t="shared" si="3"/>
        <v>27.9</v>
      </c>
      <c r="I43" s="121">
        <f t="shared" si="4"/>
        <v>276.99</v>
      </c>
      <c r="J43" s="122">
        <f>Plan1!F51</f>
        <v>1.05270014</v>
      </c>
      <c r="K43" s="121">
        <f t="shared" si="5"/>
        <v>291.59</v>
      </c>
      <c r="L43" s="121">
        <f t="shared" si="9"/>
        <v>66.03</v>
      </c>
      <c r="M43" s="121">
        <f t="shared" si="6"/>
        <v>192.54</v>
      </c>
      <c r="N43" s="121">
        <f t="shared" si="7"/>
        <v>484.13</v>
      </c>
      <c r="P43" s="253">
        <f t="shared" si="8"/>
        <v>29.37</v>
      </c>
    </row>
    <row r="44" spans="1:16" s="11" customFormat="1" ht="10.5" customHeight="1">
      <c r="A44" s="118">
        <f>'01'!A43</f>
        <v>39569</v>
      </c>
      <c r="B44" s="318">
        <v>1</v>
      </c>
      <c r="C44" s="318">
        <f aca="true" t="shared" si="11" ref="C44:C51">B44*1.5</f>
        <v>1.5</v>
      </c>
      <c r="D44" s="120">
        <v>22</v>
      </c>
      <c r="E44" s="318">
        <f t="shared" si="1"/>
        <v>33</v>
      </c>
      <c r="F44" s="318">
        <f>'01'!E43</f>
        <v>7.22</v>
      </c>
      <c r="G44" s="318">
        <f t="shared" si="2"/>
        <v>238.26</v>
      </c>
      <c r="H44" s="121">
        <f t="shared" si="3"/>
        <v>26.69</v>
      </c>
      <c r="I44" s="121">
        <f t="shared" si="4"/>
        <v>264.95</v>
      </c>
      <c r="J44" s="122">
        <f>Plan1!F52</f>
        <v>1.05192592</v>
      </c>
      <c r="K44" s="121">
        <f t="shared" si="5"/>
        <v>278.71</v>
      </c>
      <c r="L44" s="121">
        <f t="shared" si="9"/>
        <v>66.03</v>
      </c>
      <c r="M44" s="121">
        <f t="shared" si="6"/>
        <v>184.03</v>
      </c>
      <c r="N44" s="121">
        <f t="shared" si="7"/>
        <v>462.74</v>
      </c>
      <c r="P44" s="253">
        <f t="shared" si="8"/>
        <v>28.08</v>
      </c>
    </row>
    <row r="45" spans="1:16" s="11" customFormat="1" ht="10.5" customHeight="1">
      <c r="A45" s="118">
        <f>'01'!A44</f>
        <v>39600</v>
      </c>
      <c r="B45" s="318">
        <v>1</v>
      </c>
      <c r="C45" s="318">
        <f t="shared" si="11"/>
        <v>1.5</v>
      </c>
      <c r="D45" s="120">
        <v>11</v>
      </c>
      <c r="E45" s="318">
        <f t="shared" si="1"/>
        <v>16.5</v>
      </c>
      <c r="F45" s="318">
        <f>'01'!E44</f>
        <v>7.22</v>
      </c>
      <c r="G45" s="318">
        <f t="shared" si="2"/>
        <v>119.13</v>
      </c>
      <c r="H45" s="121">
        <f t="shared" si="3"/>
        <v>13.34</v>
      </c>
      <c r="I45" s="121">
        <f t="shared" si="4"/>
        <v>132.47</v>
      </c>
      <c r="J45" s="122">
        <f>Plan1!F53</f>
        <v>1.05072179</v>
      </c>
      <c r="K45" s="121">
        <f t="shared" si="5"/>
        <v>139.19</v>
      </c>
      <c r="L45" s="121">
        <f t="shared" si="9"/>
        <v>66.03</v>
      </c>
      <c r="M45" s="121">
        <f t="shared" si="6"/>
        <v>91.91</v>
      </c>
      <c r="N45" s="121">
        <f t="shared" si="7"/>
        <v>231.1</v>
      </c>
      <c r="P45" s="253">
        <f t="shared" si="8"/>
        <v>14.02</v>
      </c>
    </row>
    <row r="46" spans="1:16" s="11" customFormat="1" ht="10.5" customHeight="1">
      <c r="A46" s="118">
        <f>'01'!A45</f>
        <v>39630</v>
      </c>
      <c r="B46" s="318">
        <v>1</v>
      </c>
      <c r="C46" s="318">
        <f t="shared" si="11"/>
        <v>1.5</v>
      </c>
      <c r="D46" s="120">
        <v>13</v>
      </c>
      <c r="E46" s="318">
        <f t="shared" si="1"/>
        <v>19.5</v>
      </c>
      <c r="F46" s="318">
        <f>'01'!E45</f>
        <v>7.22</v>
      </c>
      <c r="G46" s="318">
        <f t="shared" si="2"/>
        <v>140.79</v>
      </c>
      <c r="H46" s="121">
        <f t="shared" si="3"/>
        <v>15.77</v>
      </c>
      <c r="I46" s="121">
        <f t="shared" si="4"/>
        <v>156.56</v>
      </c>
      <c r="J46" s="122">
        <f>Plan1!F54</f>
        <v>1.04871456</v>
      </c>
      <c r="K46" s="121">
        <f t="shared" si="5"/>
        <v>164.19</v>
      </c>
      <c r="L46" s="121">
        <f t="shared" si="9"/>
        <v>66.03</v>
      </c>
      <c r="M46" s="121">
        <f t="shared" si="6"/>
        <v>108.41</v>
      </c>
      <c r="N46" s="121">
        <f t="shared" si="7"/>
        <v>272.6</v>
      </c>
      <c r="P46" s="253">
        <f t="shared" si="8"/>
        <v>16.54</v>
      </c>
    </row>
    <row r="47" spans="1:16" s="11" customFormat="1" ht="10.5" customHeight="1">
      <c r="A47" s="118">
        <f>'01'!A46</f>
        <v>39661</v>
      </c>
      <c r="B47" s="318">
        <v>1</v>
      </c>
      <c r="C47" s="318">
        <f t="shared" si="11"/>
        <v>1.5</v>
      </c>
      <c r="D47" s="120">
        <v>24</v>
      </c>
      <c r="E47" s="318">
        <f t="shared" si="1"/>
        <v>36</v>
      </c>
      <c r="F47" s="318">
        <f>'01'!E46</f>
        <v>7.22</v>
      </c>
      <c r="G47" s="318">
        <f t="shared" si="2"/>
        <v>259.92</v>
      </c>
      <c r="H47" s="121">
        <f t="shared" si="3"/>
        <v>29.11</v>
      </c>
      <c r="I47" s="121">
        <f t="shared" si="4"/>
        <v>289.03</v>
      </c>
      <c r="J47" s="122">
        <f>Plan1!F55</f>
        <v>1.04706647</v>
      </c>
      <c r="K47" s="121">
        <f t="shared" si="5"/>
        <v>302.63</v>
      </c>
      <c r="L47" s="121">
        <f t="shared" si="9"/>
        <v>66.03</v>
      </c>
      <c r="M47" s="121">
        <f t="shared" si="6"/>
        <v>199.83</v>
      </c>
      <c r="N47" s="121">
        <f t="shared" si="7"/>
        <v>502.46</v>
      </c>
      <c r="P47" s="253">
        <f t="shared" si="8"/>
        <v>30.48</v>
      </c>
    </row>
    <row r="48" spans="1:16" s="11" customFormat="1" ht="10.5" customHeight="1">
      <c r="A48" s="118">
        <f>'01'!A47</f>
        <v>39692</v>
      </c>
      <c r="B48" s="318">
        <v>1</v>
      </c>
      <c r="C48" s="318">
        <f t="shared" si="11"/>
        <v>1.5</v>
      </c>
      <c r="D48" s="120">
        <v>24</v>
      </c>
      <c r="E48" s="318">
        <f t="shared" si="1"/>
        <v>36</v>
      </c>
      <c r="F48" s="318">
        <f>'01'!E47</f>
        <v>7.22</v>
      </c>
      <c r="G48" s="318">
        <f t="shared" si="2"/>
        <v>259.92</v>
      </c>
      <c r="H48" s="121">
        <f t="shared" si="3"/>
        <v>29.11</v>
      </c>
      <c r="I48" s="121">
        <f t="shared" si="4"/>
        <v>289.03</v>
      </c>
      <c r="J48" s="122">
        <f>Plan1!F56</f>
        <v>1.04500781</v>
      </c>
      <c r="K48" s="121">
        <f t="shared" si="5"/>
        <v>302.04</v>
      </c>
      <c r="L48" s="121">
        <f t="shared" si="9"/>
        <v>66.03</v>
      </c>
      <c r="M48" s="121">
        <f t="shared" si="6"/>
        <v>199.44</v>
      </c>
      <c r="N48" s="121">
        <f t="shared" si="7"/>
        <v>501.48</v>
      </c>
      <c r="P48" s="253">
        <f t="shared" si="8"/>
        <v>30.42</v>
      </c>
    </row>
    <row r="49" spans="1:16" s="11" customFormat="1" ht="10.5" customHeight="1">
      <c r="A49" s="118">
        <f>'01'!A48</f>
        <v>39722</v>
      </c>
      <c r="B49" s="318">
        <v>1</v>
      </c>
      <c r="C49" s="318">
        <f t="shared" si="11"/>
        <v>1.5</v>
      </c>
      <c r="D49" s="120">
        <v>25</v>
      </c>
      <c r="E49" s="318">
        <f t="shared" si="1"/>
        <v>37.5</v>
      </c>
      <c r="F49" s="318">
        <f>'01'!E48</f>
        <v>7.22</v>
      </c>
      <c r="G49" s="318">
        <f t="shared" si="2"/>
        <v>270.75</v>
      </c>
      <c r="H49" s="121">
        <f t="shared" si="3"/>
        <v>30.32</v>
      </c>
      <c r="I49" s="121">
        <f t="shared" si="4"/>
        <v>301.07</v>
      </c>
      <c r="J49" s="122">
        <f>Plan1!F57</f>
        <v>1.04239556</v>
      </c>
      <c r="K49" s="121">
        <f t="shared" si="5"/>
        <v>313.83</v>
      </c>
      <c r="L49" s="121">
        <f t="shared" si="9"/>
        <v>66.03</v>
      </c>
      <c r="M49" s="121">
        <f t="shared" si="6"/>
        <v>207.22</v>
      </c>
      <c r="N49" s="121">
        <f t="shared" si="7"/>
        <v>521.05</v>
      </c>
      <c r="P49" s="253">
        <f t="shared" si="8"/>
        <v>31.61</v>
      </c>
    </row>
    <row r="50" spans="1:16" s="11" customFormat="1" ht="10.5" customHeight="1">
      <c r="A50" s="118">
        <f>'01'!A49</f>
        <v>39753</v>
      </c>
      <c r="B50" s="318">
        <v>1</v>
      </c>
      <c r="C50" s="318">
        <f t="shared" si="11"/>
        <v>1.5</v>
      </c>
      <c r="D50" s="120">
        <v>22</v>
      </c>
      <c r="E50" s="318">
        <f t="shared" si="1"/>
        <v>33</v>
      </c>
      <c r="F50" s="318">
        <f>'01'!E49</f>
        <v>7.22</v>
      </c>
      <c r="G50" s="318">
        <f t="shared" si="2"/>
        <v>238.26</v>
      </c>
      <c r="H50" s="121">
        <f t="shared" si="3"/>
        <v>26.69</v>
      </c>
      <c r="I50" s="121">
        <f t="shared" si="4"/>
        <v>264.95</v>
      </c>
      <c r="J50" s="122">
        <f>Plan1!F58</f>
        <v>1.04071169</v>
      </c>
      <c r="K50" s="121">
        <f t="shared" si="5"/>
        <v>275.74</v>
      </c>
      <c r="L50" s="121">
        <f t="shared" si="9"/>
        <v>66.03</v>
      </c>
      <c r="M50" s="121">
        <f t="shared" si="6"/>
        <v>182.07</v>
      </c>
      <c r="N50" s="121">
        <f t="shared" si="7"/>
        <v>457.81</v>
      </c>
      <c r="P50" s="253">
        <f t="shared" si="8"/>
        <v>27.78</v>
      </c>
    </row>
    <row r="51" spans="1:16" s="11" customFormat="1" ht="10.5" customHeight="1">
      <c r="A51" s="118">
        <f>'01'!A50</f>
        <v>39783</v>
      </c>
      <c r="B51" s="318">
        <v>1</v>
      </c>
      <c r="C51" s="318">
        <f t="shared" si="11"/>
        <v>1.5</v>
      </c>
      <c r="D51" s="120">
        <v>9</v>
      </c>
      <c r="E51" s="318">
        <f t="shared" si="1"/>
        <v>13.5</v>
      </c>
      <c r="F51" s="318">
        <f>'01'!E50</f>
        <v>7.99</v>
      </c>
      <c r="G51" s="318">
        <f t="shared" si="2"/>
        <v>107.87</v>
      </c>
      <c r="H51" s="121">
        <f t="shared" si="3"/>
        <v>12.08</v>
      </c>
      <c r="I51" s="121">
        <f t="shared" si="4"/>
        <v>119.95</v>
      </c>
      <c r="J51" s="122">
        <f>Plan1!G47</f>
        <v>1.03848</v>
      </c>
      <c r="K51" s="121">
        <f t="shared" si="5"/>
        <v>124.57</v>
      </c>
      <c r="L51" s="121">
        <f t="shared" si="9"/>
        <v>66.03</v>
      </c>
      <c r="M51" s="121">
        <f t="shared" si="6"/>
        <v>82.25</v>
      </c>
      <c r="N51" s="121">
        <f t="shared" si="7"/>
        <v>206.82</v>
      </c>
      <c r="P51" s="253">
        <f t="shared" si="8"/>
        <v>12.54</v>
      </c>
    </row>
    <row r="52" spans="10:16" s="11" customFormat="1" ht="12.75">
      <c r="J52" s="98"/>
      <c r="P52" s="69"/>
    </row>
    <row r="53" spans="1:16" s="123" customFormat="1" ht="10.5">
      <c r="A53" s="125"/>
      <c r="B53" s="125"/>
      <c r="C53" s="125"/>
      <c r="D53" s="126"/>
      <c r="E53" s="125"/>
      <c r="F53" s="126"/>
      <c r="G53" s="127">
        <f>SUM(G22:G51)</f>
        <v>6381.79</v>
      </c>
      <c r="H53" s="127">
        <f>SUM(H22:H51)</f>
        <v>714.78</v>
      </c>
      <c r="I53" s="127">
        <f>SUM(I22:I51)</f>
        <v>7096.57</v>
      </c>
      <c r="J53" s="125"/>
      <c r="K53" s="127">
        <f>SUM(K22:K51)</f>
        <v>7508.62</v>
      </c>
      <c r="L53" s="126"/>
      <c r="M53" s="127">
        <f>SUM(M22:M51)</f>
        <v>4957.94</v>
      </c>
      <c r="N53" s="127">
        <f>SUM(N22:N51)</f>
        <v>12466.56</v>
      </c>
      <c r="P53" s="133">
        <f>SUM(P22:P52)</f>
        <v>756.29</v>
      </c>
    </row>
    <row r="54" spans="1:14" s="14" customFormat="1" ht="11.2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="98" customFormat="1" ht="12.75">
      <c r="P55" s="217"/>
    </row>
    <row r="56" spans="6:11" s="217" customFormat="1" ht="12.75" customHeight="1">
      <c r="F56" s="292"/>
      <c r="G56" s="293"/>
      <c r="H56" s="302" t="s">
        <v>315</v>
      </c>
      <c r="I56" s="302"/>
      <c r="J56" s="293"/>
      <c r="K56" s="294"/>
    </row>
    <row r="57" spans="6:11" s="217" customFormat="1" ht="13.5" customHeight="1">
      <c r="F57" s="295"/>
      <c r="G57" s="165" t="s">
        <v>258</v>
      </c>
      <c r="H57" s="165"/>
      <c r="I57" s="165"/>
      <c r="J57" s="165" t="s">
        <v>263</v>
      </c>
      <c r="K57" s="296"/>
    </row>
    <row r="58" spans="6:11" s="217" customFormat="1" ht="10.5">
      <c r="F58" s="297"/>
      <c r="G58" s="219" t="s">
        <v>261</v>
      </c>
      <c r="H58" s="219"/>
      <c r="I58" s="219"/>
      <c r="J58" s="219" t="s">
        <v>259</v>
      </c>
      <c r="K58" s="298"/>
    </row>
    <row r="59" spans="6:11" s="217" customFormat="1" ht="10.5">
      <c r="F59" s="299"/>
      <c r="G59" s="300" t="s">
        <v>260</v>
      </c>
      <c r="H59" s="300"/>
      <c r="I59" s="300"/>
      <c r="J59" s="300" t="s">
        <v>262</v>
      </c>
      <c r="K59" s="301"/>
    </row>
    <row r="60" s="98" customFormat="1" ht="12.75">
      <c r="P60" s="217"/>
    </row>
    <row r="61" s="98" customFormat="1" ht="10.5" customHeight="1">
      <c r="P61" s="217"/>
    </row>
    <row r="62" spans="1:10" s="170" customFormat="1" ht="11.25" customHeight="1">
      <c r="A62" s="169"/>
      <c r="B62" s="243"/>
      <c r="C62" s="169"/>
      <c r="D62" s="169"/>
      <c r="H62" s="169"/>
      <c r="I62" s="169"/>
      <c r="J62" s="169" t="s">
        <v>313</v>
      </c>
    </row>
    <row r="63" spans="1:10" s="170" customFormat="1" ht="11.25" customHeight="1">
      <c r="A63" s="169"/>
      <c r="B63" s="243"/>
      <c r="C63" s="320"/>
      <c r="D63" s="169"/>
      <c r="I63" s="320" t="s">
        <v>314</v>
      </c>
      <c r="J63" s="169"/>
    </row>
    <row r="64" spans="9:16" s="98" customFormat="1" ht="12.75">
      <c r="I64" s="169"/>
      <c r="J64" s="169"/>
      <c r="P64" s="217"/>
    </row>
    <row r="65" s="98" customFormat="1" ht="12.75">
      <c r="P65" s="217"/>
    </row>
    <row r="66" s="98" customFormat="1" ht="12.75">
      <c r="P66" s="217"/>
    </row>
    <row r="67" s="98" customFormat="1" ht="12.75">
      <c r="P67" s="217"/>
    </row>
    <row r="68" s="98" customFormat="1" ht="12.75">
      <c r="P68" s="217"/>
    </row>
    <row r="69" s="98" customFormat="1" ht="12.75">
      <c r="P69" s="217"/>
    </row>
    <row r="70" s="98" customFormat="1" ht="12.75">
      <c r="P70" s="217"/>
    </row>
    <row r="71" s="98" customFormat="1" ht="12.75">
      <c r="P71" s="217"/>
    </row>
    <row r="72" s="98" customFormat="1" ht="12.75">
      <c r="P72" s="217"/>
    </row>
    <row r="73" s="98" customFormat="1" ht="12.75">
      <c r="P73" s="217"/>
    </row>
    <row r="74" s="98" customFormat="1" ht="12.75">
      <c r="P74" s="217"/>
    </row>
    <row r="75" s="98" customFormat="1" ht="12.75">
      <c r="P75" s="217"/>
    </row>
    <row r="76" s="98" customFormat="1" ht="12.75">
      <c r="P76" s="217"/>
    </row>
    <row r="77" s="98" customFormat="1" ht="12.75">
      <c r="P77" s="217"/>
    </row>
    <row r="78" s="98" customFormat="1" ht="12.75">
      <c r="P78" s="217"/>
    </row>
    <row r="79" s="98" customFormat="1" ht="12.75">
      <c r="P79" s="217"/>
    </row>
    <row r="80" s="98" customFormat="1" ht="12.75">
      <c r="P80" s="217"/>
    </row>
    <row r="81" s="98" customFormat="1" ht="12.75">
      <c r="P81" s="217"/>
    </row>
    <row r="82" s="98" customFormat="1" ht="12.75">
      <c r="P82" s="217"/>
    </row>
    <row r="83" s="98" customFormat="1" ht="12.75">
      <c r="P83" s="217"/>
    </row>
    <row r="84" s="98" customFormat="1" ht="12.75">
      <c r="P84" s="217"/>
    </row>
    <row r="85" s="98" customFormat="1" ht="12.75">
      <c r="P85" s="217"/>
    </row>
    <row r="86" s="98" customFormat="1" ht="12.75">
      <c r="P86" s="217"/>
    </row>
    <row r="87" s="98" customFormat="1" ht="12.75">
      <c r="P87" s="217"/>
    </row>
    <row r="88" s="98" customFormat="1" ht="12.75">
      <c r="P88" s="217"/>
    </row>
    <row r="89" s="98" customFormat="1" ht="12.75">
      <c r="P89" s="217"/>
    </row>
    <row r="90" s="98" customFormat="1" ht="12.75">
      <c r="P90" s="217"/>
    </row>
    <row r="91" s="98" customFormat="1" ht="12.75">
      <c r="P91" s="217"/>
    </row>
    <row r="92" s="98" customFormat="1" ht="12.75">
      <c r="P92" s="217"/>
    </row>
    <row r="93" s="98" customFormat="1" ht="12.75">
      <c r="P93" s="217"/>
    </row>
    <row r="94" s="98" customFormat="1" ht="12.75">
      <c r="P94" s="217"/>
    </row>
    <row r="95" s="98" customFormat="1" ht="12.75">
      <c r="P95" s="217"/>
    </row>
    <row r="96" s="98" customFormat="1" ht="12.75">
      <c r="P96" s="217"/>
    </row>
    <row r="97" s="98" customFormat="1" ht="12.75">
      <c r="P97" s="217"/>
    </row>
    <row r="98" s="98" customFormat="1" ht="12.75">
      <c r="P98" s="217"/>
    </row>
    <row r="99" s="98" customFormat="1" ht="12.75">
      <c r="P99" s="217"/>
    </row>
    <row r="100" s="98" customFormat="1" ht="12.75">
      <c r="P100" s="217"/>
    </row>
    <row r="101" s="98" customFormat="1" ht="12.75">
      <c r="P101" s="217"/>
    </row>
    <row r="102" s="98" customFormat="1" ht="12.75">
      <c r="P102" s="217"/>
    </row>
    <row r="103" s="98" customFormat="1" ht="12.75">
      <c r="P103" s="217"/>
    </row>
    <row r="104" s="98" customFormat="1" ht="12.75">
      <c r="P104" s="217"/>
    </row>
    <row r="105" s="98" customFormat="1" ht="12.75">
      <c r="P105" s="217"/>
    </row>
    <row r="106" s="98" customFormat="1" ht="12.75">
      <c r="P106" s="217"/>
    </row>
    <row r="107" s="98" customFormat="1" ht="12.75">
      <c r="P107" s="217"/>
    </row>
    <row r="108" s="98" customFormat="1" ht="12.75">
      <c r="P108" s="217"/>
    </row>
    <row r="109" s="98" customFormat="1" ht="12.75">
      <c r="P109" s="217"/>
    </row>
    <row r="110" s="98" customFormat="1" ht="12.75">
      <c r="P110" s="217"/>
    </row>
    <row r="111" s="98" customFormat="1" ht="12.75">
      <c r="P111" s="217"/>
    </row>
    <row r="112" s="98" customFormat="1" ht="12.75">
      <c r="P112" s="217"/>
    </row>
    <row r="113" s="98" customFormat="1" ht="12.75">
      <c r="P113" s="217"/>
    </row>
    <row r="114" s="98" customFormat="1" ht="12.75">
      <c r="P114" s="217"/>
    </row>
    <row r="115" s="98" customFormat="1" ht="12.75">
      <c r="P115" s="217"/>
    </row>
    <row r="116" s="98" customFormat="1" ht="12.75">
      <c r="P116" s="217"/>
    </row>
    <row r="117" s="98" customFormat="1" ht="12.75">
      <c r="P117" s="217"/>
    </row>
    <row r="118" s="98" customFormat="1" ht="12.75">
      <c r="P118" s="217"/>
    </row>
    <row r="119" s="98" customFormat="1" ht="12.75">
      <c r="P119" s="217"/>
    </row>
    <row r="120" s="98" customFormat="1" ht="12.75">
      <c r="P120" s="217"/>
    </row>
    <row r="121" s="98" customFormat="1" ht="12.75">
      <c r="P121" s="217"/>
    </row>
    <row r="122" s="98" customFormat="1" ht="12.75">
      <c r="P122" s="217"/>
    </row>
    <row r="123" s="98" customFormat="1" ht="12.75">
      <c r="P123" s="217"/>
    </row>
    <row r="124" s="98" customFormat="1" ht="12.75">
      <c r="P124" s="217"/>
    </row>
    <row r="125" s="98" customFormat="1" ht="12.75">
      <c r="P125" s="217"/>
    </row>
    <row r="126" s="98" customFormat="1" ht="12.75">
      <c r="P126" s="217"/>
    </row>
    <row r="127" s="98" customFormat="1" ht="12.75">
      <c r="P127" s="217"/>
    </row>
    <row r="128" s="98" customFormat="1" ht="12.75">
      <c r="P128" s="217"/>
    </row>
    <row r="129" s="98" customFormat="1" ht="12.75">
      <c r="P129" s="217"/>
    </row>
    <row r="130" s="98" customFormat="1" ht="12.75">
      <c r="P130" s="217"/>
    </row>
    <row r="131" s="98" customFormat="1" ht="12.75">
      <c r="P131" s="217"/>
    </row>
    <row r="132" s="98" customFormat="1" ht="12.75">
      <c r="P132" s="217"/>
    </row>
    <row r="133" s="98" customFormat="1" ht="12.75">
      <c r="P133" s="217"/>
    </row>
    <row r="134" s="98" customFormat="1" ht="12.75">
      <c r="P134" s="217"/>
    </row>
    <row r="135" s="98" customFormat="1" ht="12.75">
      <c r="P135" s="217"/>
    </row>
    <row r="136" s="98" customFormat="1" ht="12.75">
      <c r="P136" s="217"/>
    </row>
    <row r="137" s="98" customFormat="1" ht="12.75">
      <c r="P137" s="217"/>
    </row>
    <row r="138" s="98" customFormat="1" ht="12.75">
      <c r="P138" s="217"/>
    </row>
    <row r="139" s="98" customFormat="1" ht="12.75">
      <c r="P139" s="217"/>
    </row>
    <row r="140" s="98" customFormat="1" ht="12.75">
      <c r="P140" s="217"/>
    </row>
    <row r="141" s="98" customFormat="1" ht="12.75">
      <c r="P141" s="217"/>
    </row>
    <row r="142" s="98" customFormat="1" ht="12.75">
      <c r="P142" s="217"/>
    </row>
    <row r="143" s="98" customFormat="1" ht="12.75">
      <c r="P143" s="217"/>
    </row>
    <row r="144" s="98" customFormat="1" ht="12.75">
      <c r="P144" s="217"/>
    </row>
    <row r="145" s="98" customFormat="1" ht="12.75">
      <c r="P145" s="217"/>
    </row>
    <row r="146" s="98" customFormat="1" ht="12.75">
      <c r="P146" s="217"/>
    </row>
    <row r="147" s="98" customFormat="1" ht="12.75">
      <c r="P147" s="217"/>
    </row>
    <row r="148" s="98" customFormat="1" ht="12.75">
      <c r="P148" s="217"/>
    </row>
    <row r="149" s="98" customFormat="1" ht="12.75">
      <c r="P149" s="217"/>
    </row>
    <row r="150" s="98" customFormat="1" ht="12.75">
      <c r="P150" s="217"/>
    </row>
    <row r="151" s="98" customFormat="1" ht="12.75">
      <c r="P151" s="217"/>
    </row>
    <row r="152" s="98" customFormat="1" ht="12.75">
      <c r="P152" s="217"/>
    </row>
    <row r="153" s="98" customFormat="1" ht="12.75">
      <c r="P153" s="217"/>
    </row>
    <row r="154" s="98" customFormat="1" ht="12.75">
      <c r="P154" s="217"/>
    </row>
    <row r="155" s="98" customFormat="1" ht="12.75">
      <c r="P155" s="217"/>
    </row>
    <row r="156" s="98" customFormat="1" ht="12.75">
      <c r="P156" s="217"/>
    </row>
    <row r="157" s="98" customFormat="1" ht="12.75">
      <c r="P157" s="217"/>
    </row>
    <row r="158" s="98" customFormat="1" ht="12.75">
      <c r="P158" s="217"/>
    </row>
    <row r="159" s="98" customFormat="1" ht="12.75">
      <c r="P159" s="217"/>
    </row>
    <row r="160" s="98" customFormat="1" ht="12.75">
      <c r="P160" s="217"/>
    </row>
    <row r="161" s="98" customFormat="1" ht="12.75">
      <c r="P161" s="217"/>
    </row>
    <row r="162" s="98" customFormat="1" ht="12.75">
      <c r="P162" s="217"/>
    </row>
    <row r="163" s="98" customFormat="1" ht="12.75">
      <c r="P163" s="217"/>
    </row>
    <row r="164" s="98" customFormat="1" ht="12.75">
      <c r="P164" s="217"/>
    </row>
    <row r="165" s="98" customFormat="1" ht="12.75">
      <c r="P165" s="217"/>
    </row>
    <row r="166" s="98" customFormat="1" ht="12.75">
      <c r="P166" s="217"/>
    </row>
    <row r="167" s="98" customFormat="1" ht="12.75">
      <c r="P167" s="217"/>
    </row>
    <row r="168" s="98" customFormat="1" ht="12.75">
      <c r="P168" s="217"/>
    </row>
    <row r="169" s="98" customFormat="1" ht="12.75">
      <c r="P169" s="217"/>
    </row>
    <row r="170" s="98" customFormat="1" ht="12.75">
      <c r="P170" s="217"/>
    </row>
    <row r="171" s="98" customFormat="1" ht="12.75">
      <c r="P171" s="217"/>
    </row>
    <row r="172" s="98" customFormat="1" ht="12.75">
      <c r="P172" s="217"/>
    </row>
    <row r="173" s="98" customFormat="1" ht="12.75">
      <c r="P173" s="217"/>
    </row>
    <row r="174" s="98" customFormat="1" ht="12.75">
      <c r="P174" s="217"/>
    </row>
    <row r="175" s="98" customFormat="1" ht="12.75">
      <c r="P175" s="217"/>
    </row>
    <row r="176" s="98" customFormat="1" ht="12.75">
      <c r="P176" s="217"/>
    </row>
    <row r="177" s="98" customFormat="1" ht="12.75">
      <c r="P177" s="217"/>
    </row>
    <row r="178" s="98" customFormat="1" ht="12.75">
      <c r="P178" s="217"/>
    </row>
    <row r="179" s="98" customFormat="1" ht="12.75">
      <c r="P179" s="217"/>
    </row>
    <row r="180" s="98" customFormat="1" ht="12.75">
      <c r="P180" s="217"/>
    </row>
    <row r="181" s="98" customFormat="1" ht="12.75">
      <c r="P181" s="217"/>
    </row>
    <row r="182" s="98" customFormat="1" ht="12.75">
      <c r="P182" s="217"/>
    </row>
    <row r="183" s="98" customFormat="1" ht="12.75">
      <c r="P183" s="217"/>
    </row>
    <row r="184" s="98" customFormat="1" ht="12.75">
      <c r="P184" s="217"/>
    </row>
    <row r="185" s="98" customFormat="1" ht="12.75">
      <c r="P185" s="217"/>
    </row>
    <row r="186" s="98" customFormat="1" ht="12.75">
      <c r="P186" s="217"/>
    </row>
    <row r="187" s="98" customFormat="1" ht="12.75">
      <c r="P187" s="217"/>
    </row>
    <row r="188" s="98" customFormat="1" ht="12.75">
      <c r="P188" s="217"/>
    </row>
    <row r="189" s="98" customFormat="1" ht="12.75">
      <c r="P189" s="217"/>
    </row>
    <row r="190" s="98" customFormat="1" ht="12.75">
      <c r="P190" s="217"/>
    </row>
    <row r="191" s="98" customFormat="1" ht="12.75">
      <c r="P191" s="217"/>
    </row>
    <row r="192" s="98" customFormat="1" ht="12.75">
      <c r="P192" s="217"/>
    </row>
    <row r="193" s="98" customFormat="1" ht="12.75">
      <c r="P193" s="217"/>
    </row>
    <row r="194" s="98" customFormat="1" ht="12.75">
      <c r="P194" s="217"/>
    </row>
    <row r="195" s="98" customFormat="1" ht="12.75">
      <c r="P195" s="217"/>
    </row>
    <row r="196" s="98" customFormat="1" ht="12.75">
      <c r="P196" s="217"/>
    </row>
    <row r="197" s="98" customFormat="1" ht="12.75">
      <c r="P197" s="217"/>
    </row>
    <row r="198" s="98" customFormat="1" ht="12.75">
      <c r="P198" s="217"/>
    </row>
    <row r="199" s="98" customFormat="1" ht="12.75">
      <c r="P199" s="217"/>
    </row>
    <row r="200" s="98" customFormat="1" ht="12.75">
      <c r="P200" s="217"/>
    </row>
    <row r="201" s="98" customFormat="1" ht="12.75">
      <c r="P201" s="217"/>
    </row>
    <row r="202" s="98" customFormat="1" ht="12.75">
      <c r="P202" s="217"/>
    </row>
    <row r="203" s="98" customFormat="1" ht="12.75">
      <c r="P203" s="217"/>
    </row>
    <row r="204" s="98" customFormat="1" ht="12.75">
      <c r="P204" s="217"/>
    </row>
    <row r="205" s="98" customFormat="1" ht="12.75">
      <c r="P205" s="217"/>
    </row>
    <row r="206" s="98" customFormat="1" ht="12.75">
      <c r="P206" s="217"/>
    </row>
    <row r="207" s="98" customFormat="1" ht="12.75">
      <c r="P207" s="217"/>
    </row>
    <row r="208" s="98" customFormat="1" ht="12.75">
      <c r="P208" s="217"/>
    </row>
    <row r="209" s="98" customFormat="1" ht="12.75">
      <c r="P209" s="217"/>
    </row>
    <row r="210" s="98" customFormat="1" ht="12.75">
      <c r="P210" s="217"/>
    </row>
    <row r="211" s="98" customFormat="1" ht="12.75">
      <c r="P211" s="217"/>
    </row>
    <row r="212" s="98" customFormat="1" ht="12.75">
      <c r="P212" s="217"/>
    </row>
    <row r="213" s="98" customFormat="1" ht="12.75">
      <c r="P213" s="217"/>
    </row>
    <row r="214" s="98" customFormat="1" ht="12.75">
      <c r="P214" s="217"/>
    </row>
    <row r="215" s="98" customFormat="1" ht="12.75">
      <c r="P215" s="217"/>
    </row>
    <row r="216" s="98" customFormat="1" ht="12.75">
      <c r="P216" s="217"/>
    </row>
    <row r="217" s="98" customFormat="1" ht="12.75">
      <c r="P217" s="217"/>
    </row>
    <row r="218" s="98" customFormat="1" ht="12.75">
      <c r="P218" s="217"/>
    </row>
    <row r="219" s="98" customFormat="1" ht="12.75">
      <c r="P219" s="217"/>
    </row>
    <row r="220" s="98" customFormat="1" ht="12.75">
      <c r="P220" s="217"/>
    </row>
    <row r="221" s="98" customFormat="1" ht="12.75">
      <c r="P221" s="217"/>
    </row>
    <row r="222" s="98" customFormat="1" ht="12.75">
      <c r="P222" s="217"/>
    </row>
    <row r="223" s="98" customFormat="1" ht="12.75">
      <c r="P223" s="217"/>
    </row>
    <row r="224" s="98" customFormat="1" ht="12.75">
      <c r="P224" s="217"/>
    </row>
    <row r="225" s="98" customFormat="1" ht="12.75">
      <c r="P225" s="217"/>
    </row>
    <row r="226" s="98" customFormat="1" ht="12.75">
      <c r="P226" s="217"/>
    </row>
    <row r="227" s="98" customFormat="1" ht="12.75">
      <c r="P227" s="217"/>
    </row>
    <row r="228" s="98" customFormat="1" ht="12.75">
      <c r="P228" s="217"/>
    </row>
    <row r="229" s="98" customFormat="1" ht="12.75">
      <c r="P229" s="217"/>
    </row>
    <row r="230" s="98" customFormat="1" ht="12.75">
      <c r="P230" s="217"/>
    </row>
    <row r="231" s="98" customFormat="1" ht="12.75">
      <c r="P231" s="217"/>
    </row>
    <row r="232" spans="1:16" s="98" customFormat="1" ht="12.75">
      <c r="A232" s="38"/>
      <c r="B232" s="38"/>
      <c r="C232" s="38"/>
      <c r="D232" s="38"/>
      <c r="E232" s="38"/>
      <c r="F232" s="11"/>
      <c r="G232" s="11"/>
      <c r="H232" s="11"/>
      <c r="I232" s="11"/>
      <c r="K232" s="38"/>
      <c r="L232" s="38"/>
      <c r="M232" s="38"/>
      <c r="N232" s="38"/>
      <c r="P232" s="217"/>
    </row>
  </sheetData>
  <sheetProtection/>
  <hyperlinks>
    <hyperlink ref="I63" r:id="rId1" display="www.sentenca.com.br"/>
  </hyperlinks>
  <printOptions/>
  <pageMargins left="0.7086614173228347" right="0.35433070866141736" top="0.7874015748031497" bottom="0.5905511811023623" header="0.31496062992125984" footer="0.31496062992125984"/>
  <pageSetup horizontalDpi="600" verticalDpi="600" orientation="landscape" paperSize="9" r:id="rId2"/>
  <headerFooter>
    <oddHeader>&amp;R
&amp;"Tahoma,Normal"&amp;8Anexo : 02
Folha : 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9.421875" style="38" customWidth="1"/>
    <col min="2" max="2" width="10.8515625" style="38" customWidth="1"/>
    <col min="3" max="4" width="6.8515625" style="38" customWidth="1"/>
    <col min="5" max="5" width="9.8515625" style="38" customWidth="1"/>
    <col min="6" max="6" width="10.28125" style="11" customWidth="1"/>
    <col min="7" max="7" width="11.421875" style="11" customWidth="1"/>
    <col min="8" max="8" width="11.00390625" style="11" customWidth="1"/>
    <col min="9" max="9" width="10.57421875" style="11" customWidth="1"/>
    <col min="10" max="10" width="11.28125" style="38" customWidth="1"/>
    <col min="11" max="11" width="10.421875" style="38" customWidth="1"/>
    <col min="12" max="12" width="13.140625" style="38" customWidth="1"/>
    <col min="13" max="13" width="9.140625" style="38" customWidth="1"/>
    <col min="14" max="14" width="12.8515625" style="128" customWidth="1"/>
    <col min="15" max="16384" width="9.140625" style="38" customWidth="1"/>
  </cols>
  <sheetData>
    <row r="1" spans="1:4" s="322" customFormat="1" ht="14.25" customHeight="1">
      <c r="A1" s="321" t="s">
        <v>318</v>
      </c>
      <c r="B1" s="321"/>
      <c r="C1" s="321"/>
      <c r="D1" s="321"/>
    </row>
    <row r="2" spans="1:4" s="170" customFormat="1" ht="10.5" customHeight="1">
      <c r="A2" s="169"/>
      <c r="B2" s="243"/>
      <c r="C2" s="169"/>
      <c r="D2" s="169"/>
    </row>
    <row r="3" spans="1:4" s="170" customFormat="1" ht="10.5" customHeight="1">
      <c r="A3" s="169"/>
      <c r="B3" s="243"/>
      <c r="C3" s="169"/>
      <c r="D3" s="169"/>
    </row>
    <row r="4" spans="1:11" ht="10.5" customHeight="1">
      <c r="A4" s="38" t="s">
        <v>266</v>
      </c>
      <c r="F4" s="12"/>
      <c r="G4" s="12"/>
      <c r="H4" s="12"/>
      <c r="I4" s="12"/>
      <c r="J4" s="98"/>
      <c r="K4" s="98"/>
    </row>
    <row r="5" spans="1:11" ht="10.5" customHeight="1">
      <c r="A5" s="59"/>
      <c r="F5" s="13"/>
      <c r="G5" s="13"/>
      <c r="H5" s="13"/>
      <c r="I5" s="13"/>
      <c r="J5" s="98"/>
      <c r="K5" s="98"/>
    </row>
    <row r="6" spans="1:2" s="1" customFormat="1" ht="10.5" customHeight="1">
      <c r="A6" s="1" t="s">
        <v>310</v>
      </c>
      <c r="B6" s="244"/>
    </row>
    <row r="7" spans="1:2" s="1" customFormat="1" ht="10.5" customHeight="1">
      <c r="A7" s="1" t="s">
        <v>311</v>
      </c>
      <c r="B7" s="244"/>
    </row>
    <row r="8" spans="1:2" s="1" customFormat="1" ht="10.5" customHeight="1">
      <c r="A8" s="1" t="s">
        <v>312</v>
      </c>
      <c r="B8" s="244"/>
    </row>
    <row r="9" spans="1:2" s="1" customFormat="1" ht="10.5" customHeight="1">
      <c r="A9" s="1" t="s">
        <v>273</v>
      </c>
      <c r="B9" s="244"/>
    </row>
    <row r="10" spans="6:11" ht="15" customHeight="1" thickBot="1">
      <c r="F10" s="14"/>
      <c r="G10" s="14"/>
      <c r="H10" s="14"/>
      <c r="I10" s="14"/>
      <c r="J10" s="98"/>
      <c r="K10" s="98"/>
    </row>
    <row r="11" spans="1:14" s="251" customFormat="1" ht="14.25" thickBot="1" thickTop="1">
      <c r="A11" s="230" t="s">
        <v>1</v>
      </c>
      <c r="B11" s="231" t="s">
        <v>2</v>
      </c>
      <c r="C11" s="231" t="s">
        <v>3</v>
      </c>
      <c r="D11" s="231" t="s">
        <v>4</v>
      </c>
      <c r="E11" s="16" t="s">
        <v>5</v>
      </c>
      <c r="F11" s="16" t="s">
        <v>6</v>
      </c>
      <c r="G11" s="16" t="s">
        <v>7</v>
      </c>
      <c r="H11" s="16" t="s">
        <v>8</v>
      </c>
      <c r="I11" s="97" t="s">
        <v>13</v>
      </c>
      <c r="J11" s="97" t="s">
        <v>47</v>
      </c>
      <c r="K11" s="97" t="s">
        <v>48</v>
      </c>
      <c r="L11" s="97" t="s">
        <v>49</v>
      </c>
      <c r="M11" s="11"/>
      <c r="N11" s="250"/>
    </row>
    <row r="12" spans="1:12" ht="12" thickBot="1" thickTop="1">
      <c r="A12" s="52"/>
      <c r="D12" s="17"/>
      <c r="E12" s="17"/>
      <c r="F12" s="17"/>
      <c r="G12" s="17"/>
      <c r="H12" s="14"/>
      <c r="I12" s="14"/>
      <c r="J12" s="14"/>
      <c r="K12" s="14"/>
      <c r="L12" s="14"/>
    </row>
    <row r="13" spans="1:14" s="29" customFormat="1" ht="11.25" thickTop="1">
      <c r="A13" s="101" t="s">
        <v>9</v>
      </c>
      <c r="B13" s="33" t="s">
        <v>85</v>
      </c>
      <c r="C13" s="33" t="s">
        <v>53</v>
      </c>
      <c r="D13" s="103" t="s">
        <v>224</v>
      </c>
      <c r="E13" s="103" t="s">
        <v>86</v>
      </c>
      <c r="F13" s="103" t="s">
        <v>61</v>
      </c>
      <c r="G13" s="103" t="s">
        <v>14</v>
      </c>
      <c r="H13" s="19" t="s">
        <v>11</v>
      </c>
      <c r="I13" s="19" t="s">
        <v>15</v>
      </c>
      <c r="J13" s="19" t="s">
        <v>50</v>
      </c>
      <c r="K13" s="19" t="s">
        <v>17</v>
      </c>
      <c r="L13" s="20" t="s">
        <v>18</v>
      </c>
      <c r="N13" s="70"/>
    </row>
    <row r="14" spans="1:14" s="29" customFormat="1" ht="10.5">
      <c r="A14" s="104"/>
      <c r="B14" s="35" t="s">
        <v>87</v>
      </c>
      <c r="C14" s="35" t="s">
        <v>88</v>
      </c>
      <c r="D14" s="106" t="s">
        <v>223</v>
      </c>
      <c r="E14" s="106" t="s">
        <v>89</v>
      </c>
      <c r="F14" s="227" t="s">
        <v>90</v>
      </c>
      <c r="G14" s="106" t="s">
        <v>69</v>
      </c>
      <c r="H14" s="22" t="s">
        <v>20</v>
      </c>
      <c r="I14" s="22" t="s">
        <v>14</v>
      </c>
      <c r="J14" s="22" t="s">
        <v>25</v>
      </c>
      <c r="K14" s="22" t="s">
        <v>21</v>
      </c>
      <c r="L14" s="23" t="s">
        <v>22</v>
      </c>
      <c r="N14" s="70"/>
    </row>
    <row r="15" spans="1:14" s="29" customFormat="1" ht="10.5">
      <c r="A15" s="104"/>
      <c r="B15" s="35" t="s">
        <v>70</v>
      </c>
      <c r="C15" s="107"/>
      <c r="D15" s="106" t="s">
        <v>65</v>
      </c>
      <c r="E15" s="106" t="s">
        <v>91</v>
      </c>
      <c r="F15" s="106"/>
      <c r="G15" s="227" t="s">
        <v>92</v>
      </c>
      <c r="H15" s="22" t="s">
        <v>23</v>
      </c>
      <c r="I15" s="22" t="s">
        <v>24</v>
      </c>
      <c r="J15" s="108" t="s">
        <v>27</v>
      </c>
      <c r="K15" s="22" t="s">
        <v>16</v>
      </c>
      <c r="L15" s="23" t="s">
        <v>268</v>
      </c>
      <c r="N15" s="70"/>
    </row>
    <row r="16" spans="1:14" s="29" customFormat="1" ht="10.5">
      <c r="A16" s="104"/>
      <c r="B16" s="35" t="s">
        <v>80</v>
      </c>
      <c r="C16" s="107"/>
      <c r="D16" s="106"/>
      <c r="E16" s="106" t="s">
        <v>87</v>
      </c>
      <c r="F16" s="106"/>
      <c r="G16" s="106"/>
      <c r="H16" s="22" t="s">
        <v>26</v>
      </c>
      <c r="I16" s="22"/>
      <c r="J16" s="109" t="s">
        <v>28</v>
      </c>
      <c r="K16" s="22"/>
      <c r="L16" s="23" t="s">
        <v>269</v>
      </c>
      <c r="N16" s="70"/>
    </row>
    <row r="17" spans="1:14" s="29" customFormat="1" ht="10.5">
      <c r="A17" s="104"/>
      <c r="B17" s="35" t="s">
        <v>93</v>
      </c>
      <c r="C17" s="107"/>
      <c r="D17" s="106"/>
      <c r="E17" s="106" t="s">
        <v>70</v>
      </c>
      <c r="F17" s="106"/>
      <c r="G17" s="106"/>
      <c r="H17" s="22" t="s">
        <v>206</v>
      </c>
      <c r="I17" s="22"/>
      <c r="J17" s="229" t="s">
        <v>279</v>
      </c>
      <c r="K17" s="22"/>
      <c r="L17" s="24" t="s">
        <v>270</v>
      </c>
      <c r="N17" s="70"/>
    </row>
    <row r="18" spans="1:14" s="29" customFormat="1" ht="11.25" thickBot="1">
      <c r="A18" s="112"/>
      <c r="B18" s="129"/>
      <c r="C18" s="114"/>
      <c r="D18" s="115"/>
      <c r="E18" s="115"/>
      <c r="F18" s="115" t="s">
        <v>94</v>
      </c>
      <c r="G18" s="115" t="s">
        <v>225</v>
      </c>
      <c r="H18" s="236">
        <v>41944</v>
      </c>
      <c r="I18" s="26" t="s">
        <v>95</v>
      </c>
      <c r="J18" s="116" t="s">
        <v>280</v>
      </c>
      <c r="K18" s="26" t="s">
        <v>96</v>
      </c>
      <c r="L18" s="27" t="s">
        <v>97</v>
      </c>
      <c r="N18" s="70"/>
    </row>
    <row r="19" spans="1:14" s="29" customFormat="1" ht="12.75" customHeight="1" thickTop="1">
      <c r="A19" s="38"/>
      <c r="B19" s="38"/>
      <c r="C19" s="38"/>
      <c r="D19" s="117"/>
      <c r="E19" s="117"/>
      <c r="F19" s="117"/>
      <c r="G19" s="117"/>
      <c r="H19" s="98"/>
      <c r="I19" s="98"/>
      <c r="N19" s="256" t="s">
        <v>226</v>
      </c>
    </row>
    <row r="20" spans="1:14" ht="10.5" customHeight="1">
      <c r="A20" s="130">
        <f>'02'!A22</f>
        <v>38899</v>
      </c>
      <c r="B20" s="121">
        <f>'02'!G22</f>
        <v>19.11</v>
      </c>
      <c r="C20" s="303">
        <v>2</v>
      </c>
      <c r="D20" s="303">
        <v>1</v>
      </c>
      <c r="E20" s="121">
        <f aca="true" t="shared" si="0" ref="E20:E49">IF(C20=0,0,B20/C20*D20)</f>
        <v>9.56</v>
      </c>
      <c r="F20" s="121">
        <f aca="true" t="shared" si="1" ref="F20:F49">E20*11.2%</f>
        <v>1.07</v>
      </c>
      <c r="G20" s="121">
        <f aca="true" t="shared" si="2" ref="G20:G49">E20+F20</f>
        <v>10.63</v>
      </c>
      <c r="H20" s="28">
        <f>'02'!J22</f>
        <v>1.0799904</v>
      </c>
      <c r="I20" s="121">
        <f aca="true" t="shared" si="3" ref="I20:I49">G20*H20</f>
        <v>11.48</v>
      </c>
      <c r="J20" s="121">
        <f>'02'!L22</f>
        <v>66.03</v>
      </c>
      <c r="K20" s="121">
        <f aca="true" t="shared" si="4" ref="K20:K49">I20*J20%</f>
        <v>7.58</v>
      </c>
      <c r="L20" s="121">
        <f aca="true" t="shared" si="5" ref="L20:L49">I20+K20</f>
        <v>19.06</v>
      </c>
      <c r="N20" s="254">
        <f aca="true" t="shared" si="6" ref="N20:N49">F20*H20</f>
        <v>1.16</v>
      </c>
    </row>
    <row r="21" spans="1:14" ht="10.5" customHeight="1">
      <c r="A21" s="130">
        <f>'02'!A23</f>
        <v>38930</v>
      </c>
      <c r="B21" s="121">
        <f>'02'!G23</f>
        <v>238.88</v>
      </c>
      <c r="C21" s="131">
        <v>27</v>
      </c>
      <c r="D21" s="131">
        <v>4</v>
      </c>
      <c r="E21" s="121">
        <f t="shared" si="0"/>
        <v>35.39</v>
      </c>
      <c r="F21" s="121">
        <f t="shared" si="1"/>
        <v>3.96</v>
      </c>
      <c r="G21" s="121">
        <f t="shared" si="2"/>
        <v>39.35</v>
      </c>
      <c r="H21" s="28">
        <f>'02'!J23</f>
        <v>1.07736594</v>
      </c>
      <c r="I21" s="121">
        <f t="shared" si="3"/>
        <v>42.39</v>
      </c>
      <c r="J21" s="121">
        <f>'02'!L23</f>
        <v>66.03</v>
      </c>
      <c r="K21" s="121">
        <f t="shared" si="4"/>
        <v>27.99</v>
      </c>
      <c r="L21" s="121">
        <f t="shared" si="5"/>
        <v>70.38</v>
      </c>
      <c r="N21" s="254">
        <f t="shared" si="6"/>
        <v>4.27</v>
      </c>
    </row>
    <row r="22" spans="1:14" ht="10.5" customHeight="1">
      <c r="A22" s="130">
        <f>'02'!A24</f>
        <v>38961</v>
      </c>
      <c r="B22" s="121">
        <f>'02'!G24</f>
        <v>220.44</v>
      </c>
      <c r="C22" s="131">
        <v>25</v>
      </c>
      <c r="D22" s="131">
        <v>5</v>
      </c>
      <c r="E22" s="121">
        <f t="shared" si="0"/>
        <v>44.09</v>
      </c>
      <c r="F22" s="121">
        <f t="shared" si="1"/>
        <v>4.94</v>
      </c>
      <c r="G22" s="121">
        <f t="shared" si="2"/>
        <v>49.03</v>
      </c>
      <c r="H22" s="28">
        <f>'02'!J24</f>
        <v>1.07572975</v>
      </c>
      <c r="I22" s="121">
        <f t="shared" si="3"/>
        <v>52.74</v>
      </c>
      <c r="J22" s="121">
        <f>'02'!L24</f>
        <v>66.03</v>
      </c>
      <c r="K22" s="121">
        <f t="shared" si="4"/>
        <v>34.82</v>
      </c>
      <c r="L22" s="121">
        <f t="shared" si="5"/>
        <v>87.56</v>
      </c>
      <c r="N22" s="254">
        <f t="shared" si="6"/>
        <v>5.31</v>
      </c>
    </row>
    <row r="23" spans="1:14" ht="10.5" customHeight="1">
      <c r="A23" s="130">
        <f>'02'!A25</f>
        <v>38991</v>
      </c>
      <c r="B23" s="121">
        <f>'02'!G25</f>
        <v>230.46</v>
      </c>
      <c r="C23" s="131">
        <v>25</v>
      </c>
      <c r="D23" s="131">
        <v>6</v>
      </c>
      <c r="E23" s="121">
        <f t="shared" si="0"/>
        <v>55.31</v>
      </c>
      <c r="F23" s="121">
        <f t="shared" si="1"/>
        <v>6.19</v>
      </c>
      <c r="G23" s="121">
        <f t="shared" si="2"/>
        <v>61.5</v>
      </c>
      <c r="H23" s="28">
        <f>'02'!J25</f>
        <v>1.07371653</v>
      </c>
      <c r="I23" s="121">
        <f t="shared" si="3"/>
        <v>66.03</v>
      </c>
      <c r="J23" s="121">
        <f>'02'!L25</f>
        <v>66.03</v>
      </c>
      <c r="K23" s="121">
        <f t="shared" si="4"/>
        <v>43.6</v>
      </c>
      <c r="L23" s="121">
        <f t="shared" si="5"/>
        <v>109.63</v>
      </c>
      <c r="N23" s="254">
        <f t="shared" si="6"/>
        <v>6.65</v>
      </c>
    </row>
    <row r="24" spans="1:14" ht="10.5" customHeight="1">
      <c r="A24" s="130">
        <f>'02'!A26</f>
        <v>39022</v>
      </c>
      <c r="B24" s="121">
        <f>'02'!G26</f>
        <v>220.44</v>
      </c>
      <c r="C24" s="131">
        <v>24</v>
      </c>
      <c r="D24" s="131">
        <v>6</v>
      </c>
      <c r="E24" s="121">
        <f t="shared" si="0"/>
        <v>55.11</v>
      </c>
      <c r="F24" s="121">
        <f t="shared" si="1"/>
        <v>6.17</v>
      </c>
      <c r="G24" s="121">
        <f t="shared" si="2"/>
        <v>61.28</v>
      </c>
      <c r="H24" s="28">
        <f>'02'!J26</f>
        <v>1.07234179</v>
      </c>
      <c r="I24" s="121">
        <f t="shared" si="3"/>
        <v>65.71</v>
      </c>
      <c r="J24" s="121">
        <f>'02'!L26</f>
        <v>66.03</v>
      </c>
      <c r="K24" s="121">
        <f t="shared" si="4"/>
        <v>43.39</v>
      </c>
      <c r="L24" s="121">
        <f t="shared" si="5"/>
        <v>109.1</v>
      </c>
      <c r="N24" s="254">
        <f t="shared" si="6"/>
        <v>6.62</v>
      </c>
    </row>
    <row r="25" spans="1:14" ht="10.5" customHeight="1">
      <c r="A25" s="130">
        <f>'02'!A27</f>
        <v>39052</v>
      </c>
      <c r="B25" s="121">
        <f>'02'!G27</f>
        <v>130.26</v>
      </c>
      <c r="C25" s="131">
        <v>14</v>
      </c>
      <c r="D25" s="303">
        <v>3</v>
      </c>
      <c r="E25" s="121">
        <f t="shared" si="0"/>
        <v>27.91</v>
      </c>
      <c r="F25" s="121">
        <f t="shared" si="1"/>
        <v>3.13</v>
      </c>
      <c r="G25" s="121">
        <f t="shared" si="2"/>
        <v>31.04</v>
      </c>
      <c r="H25" s="28">
        <f>'02'!J27</f>
        <v>1.07071217</v>
      </c>
      <c r="I25" s="121">
        <f t="shared" si="3"/>
        <v>33.23</v>
      </c>
      <c r="J25" s="121">
        <f>'02'!L27</f>
        <v>66.03</v>
      </c>
      <c r="K25" s="121">
        <f t="shared" si="4"/>
        <v>21.94</v>
      </c>
      <c r="L25" s="121">
        <f t="shared" si="5"/>
        <v>55.17</v>
      </c>
      <c r="N25" s="254">
        <f t="shared" si="6"/>
        <v>3.35</v>
      </c>
    </row>
    <row r="26" spans="1:14" ht="10.5" customHeight="1">
      <c r="A26" s="130">
        <f>'02'!A28</f>
        <v>39083</v>
      </c>
      <c r="B26" s="121">
        <f>'02'!G28</f>
        <v>120.24</v>
      </c>
      <c r="C26" s="131">
        <v>13</v>
      </c>
      <c r="D26" s="131">
        <v>2</v>
      </c>
      <c r="E26" s="121">
        <f t="shared" si="0"/>
        <v>18.5</v>
      </c>
      <c r="F26" s="121">
        <f t="shared" si="1"/>
        <v>2.07</v>
      </c>
      <c r="G26" s="121">
        <f t="shared" si="2"/>
        <v>20.57</v>
      </c>
      <c r="H26" s="28">
        <f>'02'!J28</f>
        <v>1.0683735</v>
      </c>
      <c r="I26" s="121">
        <f t="shared" si="3"/>
        <v>21.98</v>
      </c>
      <c r="J26" s="121">
        <f>'02'!L28</f>
        <v>66.03</v>
      </c>
      <c r="K26" s="121">
        <f t="shared" si="4"/>
        <v>14.51</v>
      </c>
      <c r="L26" s="121">
        <f t="shared" si="5"/>
        <v>36.49</v>
      </c>
      <c r="N26" s="254">
        <f t="shared" si="6"/>
        <v>2.21</v>
      </c>
    </row>
    <row r="27" spans="1:14" ht="10.5" customHeight="1">
      <c r="A27" s="130">
        <f>'02'!A29</f>
        <v>39114</v>
      </c>
      <c r="B27" s="121">
        <f>'02'!G29</f>
        <v>210.42</v>
      </c>
      <c r="C27" s="131">
        <v>23</v>
      </c>
      <c r="D27" s="131">
        <v>5</v>
      </c>
      <c r="E27" s="121">
        <f t="shared" si="0"/>
        <v>45.74</v>
      </c>
      <c r="F27" s="121">
        <f t="shared" si="1"/>
        <v>5.12</v>
      </c>
      <c r="G27" s="121">
        <f t="shared" si="2"/>
        <v>50.86</v>
      </c>
      <c r="H27" s="28">
        <f>'02'!J29</f>
        <v>1.06760376</v>
      </c>
      <c r="I27" s="121">
        <f t="shared" si="3"/>
        <v>54.3</v>
      </c>
      <c r="J27" s="121">
        <f>'02'!L29</f>
        <v>66.03</v>
      </c>
      <c r="K27" s="121">
        <f t="shared" si="4"/>
        <v>35.85</v>
      </c>
      <c r="L27" s="121">
        <f t="shared" si="5"/>
        <v>90.15</v>
      </c>
      <c r="N27" s="254">
        <f t="shared" si="6"/>
        <v>5.47</v>
      </c>
    </row>
    <row r="28" spans="1:14" ht="10.5" customHeight="1">
      <c r="A28" s="130">
        <f>'02'!A30</f>
        <v>39142</v>
      </c>
      <c r="B28" s="121">
        <f>'02'!G30</f>
        <v>250.5</v>
      </c>
      <c r="C28" s="131">
        <v>27</v>
      </c>
      <c r="D28" s="131">
        <v>4</v>
      </c>
      <c r="E28" s="121">
        <f t="shared" si="0"/>
        <v>37.11</v>
      </c>
      <c r="F28" s="121">
        <f t="shared" si="1"/>
        <v>4.16</v>
      </c>
      <c r="G28" s="121">
        <f t="shared" si="2"/>
        <v>41.27</v>
      </c>
      <c r="H28" s="28">
        <f>'02'!J30</f>
        <v>1.06560468</v>
      </c>
      <c r="I28" s="121">
        <f t="shared" si="3"/>
        <v>43.98</v>
      </c>
      <c r="J28" s="121">
        <f>'02'!L30</f>
        <v>66.03</v>
      </c>
      <c r="K28" s="121">
        <f t="shared" si="4"/>
        <v>29.04</v>
      </c>
      <c r="L28" s="121">
        <f t="shared" si="5"/>
        <v>73.02</v>
      </c>
      <c r="N28" s="254">
        <f t="shared" si="6"/>
        <v>4.43</v>
      </c>
    </row>
    <row r="29" spans="1:14" ht="10.5" customHeight="1">
      <c r="A29" s="130">
        <f>'02'!A31</f>
        <v>39173</v>
      </c>
      <c r="B29" s="121">
        <f>'02'!G31</f>
        <v>220.44</v>
      </c>
      <c r="C29" s="131">
        <v>23</v>
      </c>
      <c r="D29" s="131">
        <v>7</v>
      </c>
      <c r="E29" s="121">
        <f t="shared" si="0"/>
        <v>67.09</v>
      </c>
      <c r="F29" s="121">
        <f t="shared" si="1"/>
        <v>7.51</v>
      </c>
      <c r="G29" s="121">
        <f t="shared" si="2"/>
        <v>74.6</v>
      </c>
      <c r="H29" s="28">
        <f>'02'!J31</f>
        <v>1.06425095</v>
      </c>
      <c r="I29" s="121">
        <f t="shared" si="3"/>
        <v>79.39</v>
      </c>
      <c r="J29" s="121">
        <f>'02'!L31</f>
        <v>66.03</v>
      </c>
      <c r="K29" s="121">
        <f t="shared" si="4"/>
        <v>52.42</v>
      </c>
      <c r="L29" s="121">
        <f t="shared" si="5"/>
        <v>131.81</v>
      </c>
      <c r="N29" s="254">
        <f t="shared" si="6"/>
        <v>7.99</v>
      </c>
    </row>
    <row r="30" spans="1:14" ht="10.5" customHeight="1">
      <c r="A30" s="130">
        <f>'02'!A32</f>
        <v>39203</v>
      </c>
      <c r="B30" s="121">
        <f>'02'!G32</f>
        <v>240.48</v>
      </c>
      <c r="C30" s="131">
        <v>26</v>
      </c>
      <c r="D30" s="303">
        <v>5</v>
      </c>
      <c r="E30" s="121">
        <f t="shared" si="0"/>
        <v>46.25</v>
      </c>
      <c r="F30" s="121">
        <f t="shared" si="1"/>
        <v>5.18</v>
      </c>
      <c r="G30" s="121">
        <f t="shared" si="2"/>
        <v>51.43</v>
      </c>
      <c r="H30" s="28">
        <f>'02'!J32</f>
        <v>1.06245647</v>
      </c>
      <c r="I30" s="121">
        <f t="shared" si="3"/>
        <v>54.64</v>
      </c>
      <c r="J30" s="121">
        <f>'02'!L32</f>
        <v>66.03</v>
      </c>
      <c r="K30" s="121">
        <f t="shared" si="4"/>
        <v>36.08</v>
      </c>
      <c r="L30" s="121">
        <f t="shared" si="5"/>
        <v>90.72</v>
      </c>
      <c r="N30" s="254">
        <f t="shared" si="6"/>
        <v>5.5</v>
      </c>
    </row>
    <row r="31" spans="1:14" ht="10.5" customHeight="1">
      <c r="A31" s="130">
        <f>'02'!A33</f>
        <v>39234</v>
      </c>
      <c r="B31" s="121">
        <f>'02'!G33</f>
        <v>220.44</v>
      </c>
      <c r="C31" s="131">
        <v>25</v>
      </c>
      <c r="D31" s="131">
        <v>5</v>
      </c>
      <c r="E31" s="121">
        <f t="shared" si="0"/>
        <v>44.09</v>
      </c>
      <c r="F31" s="121">
        <f t="shared" si="1"/>
        <v>4.94</v>
      </c>
      <c r="G31" s="121">
        <f t="shared" si="2"/>
        <v>49.03</v>
      </c>
      <c r="H31" s="28">
        <f>'02'!J33</f>
        <v>1.06144385</v>
      </c>
      <c r="I31" s="121">
        <f t="shared" si="3"/>
        <v>52.04</v>
      </c>
      <c r="J31" s="121">
        <f>'02'!L33</f>
        <v>66.03</v>
      </c>
      <c r="K31" s="121">
        <f t="shared" si="4"/>
        <v>34.36</v>
      </c>
      <c r="L31" s="121">
        <f t="shared" si="5"/>
        <v>86.4</v>
      </c>
      <c r="N31" s="254">
        <f t="shared" si="6"/>
        <v>5.24</v>
      </c>
    </row>
    <row r="32" spans="1:14" ht="10.5" customHeight="1">
      <c r="A32" s="130">
        <f>'02'!A34</f>
        <v>39264</v>
      </c>
      <c r="B32" s="121">
        <f>'02'!G34</f>
        <v>240.48</v>
      </c>
      <c r="C32" s="131">
        <v>26</v>
      </c>
      <c r="D32" s="131">
        <v>5</v>
      </c>
      <c r="E32" s="121">
        <f t="shared" si="0"/>
        <v>46.25</v>
      </c>
      <c r="F32" s="121">
        <f t="shared" si="1"/>
        <v>5.18</v>
      </c>
      <c r="G32" s="121">
        <f t="shared" si="2"/>
        <v>51.43</v>
      </c>
      <c r="H32" s="28">
        <f>'02'!J34</f>
        <v>1.05988687</v>
      </c>
      <c r="I32" s="121">
        <f t="shared" si="3"/>
        <v>54.51</v>
      </c>
      <c r="J32" s="121">
        <f>'02'!L34</f>
        <v>66.03</v>
      </c>
      <c r="K32" s="121">
        <f t="shared" si="4"/>
        <v>35.99</v>
      </c>
      <c r="L32" s="121">
        <f t="shared" si="5"/>
        <v>90.5</v>
      </c>
      <c r="N32" s="254">
        <f t="shared" si="6"/>
        <v>5.49</v>
      </c>
    </row>
    <row r="33" spans="1:14" ht="10.5" customHeight="1">
      <c r="A33" s="130">
        <f>'02'!A35</f>
        <v>39295</v>
      </c>
      <c r="B33" s="121">
        <f>'02'!G35</f>
        <v>250.5</v>
      </c>
      <c r="C33" s="131">
        <v>27</v>
      </c>
      <c r="D33" s="131">
        <v>4</v>
      </c>
      <c r="E33" s="121">
        <f t="shared" si="0"/>
        <v>37.11</v>
      </c>
      <c r="F33" s="121">
        <f t="shared" si="1"/>
        <v>4.16</v>
      </c>
      <c r="G33" s="121">
        <f t="shared" si="2"/>
        <v>41.27</v>
      </c>
      <c r="H33" s="28">
        <f>'02'!J35</f>
        <v>1.05833536</v>
      </c>
      <c r="I33" s="121">
        <f t="shared" si="3"/>
        <v>43.68</v>
      </c>
      <c r="J33" s="121">
        <f>'02'!L35</f>
        <v>66.03</v>
      </c>
      <c r="K33" s="121">
        <f t="shared" si="4"/>
        <v>28.84</v>
      </c>
      <c r="L33" s="121">
        <f t="shared" si="5"/>
        <v>72.52</v>
      </c>
      <c r="N33" s="254">
        <f t="shared" si="6"/>
        <v>4.4</v>
      </c>
    </row>
    <row r="34" spans="1:14" ht="10.5" customHeight="1">
      <c r="A34" s="130">
        <f>'02'!A36</f>
        <v>39326</v>
      </c>
      <c r="B34" s="121">
        <f>'02'!G36</f>
        <v>220.44</v>
      </c>
      <c r="C34" s="131">
        <v>24</v>
      </c>
      <c r="D34" s="131">
        <v>6</v>
      </c>
      <c r="E34" s="121">
        <f t="shared" si="0"/>
        <v>55.11</v>
      </c>
      <c r="F34" s="121">
        <f t="shared" si="1"/>
        <v>6.17</v>
      </c>
      <c r="G34" s="121">
        <f t="shared" si="2"/>
        <v>61.28</v>
      </c>
      <c r="H34" s="28">
        <f>'02'!J36</f>
        <v>1.05796295</v>
      </c>
      <c r="I34" s="121">
        <f t="shared" si="3"/>
        <v>64.83</v>
      </c>
      <c r="J34" s="121">
        <f>'02'!L36</f>
        <v>66.03</v>
      </c>
      <c r="K34" s="121">
        <f t="shared" si="4"/>
        <v>42.81</v>
      </c>
      <c r="L34" s="121">
        <f t="shared" si="5"/>
        <v>107.64</v>
      </c>
      <c r="N34" s="254">
        <f t="shared" si="6"/>
        <v>6.53</v>
      </c>
    </row>
    <row r="35" spans="1:14" ht="10.5" customHeight="1">
      <c r="A35" s="130">
        <f>'02'!A37</f>
        <v>39356</v>
      </c>
      <c r="B35" s="121">
        <f>'02'!G37</f>
        <v>240.48</v>
      </c>
      <c r="C35" s="131">
        <v>26</v>
      </c>
      <c r="D35" s="131">
        <v>5</v>
      </c>
      <c r="E35" s="121">
        <f t="shared" si="0"/>
        <v>46.25</v>
      </c>
      <c r="F35" s="121">
        <f t="shared" si="1"/>
        <v>5.18</v>
      </c>
      <c r="G35" s="121">
        <f t="shared" si="2"/>
        <v>51.43</v>
      </c>
      <c r="H35" s="28">
        <f>'02'!J37</f>
        <v>1.05675614</v>
      </c>
      <c r="I35" s="121">
        <f t="shared" si="3"/>
        <v>54.35</v>
      </c>
      <c r="J35" s="121">
        <f>'02'!L37</f>
        <v>66.03</v>
      </c>
      <c r="K35" s="121">
        <f t="shared" si="4"/>
        <v>35.89</v>
      </c>
      <c r="L35" s="121">
        <f t="shared" si="5"/>
        <v>90.24</v>
      </c>
      <c r="N35" s="254">
        <f t="shared" si="6"/>
        <v>5.47</v>
      </c>
    </row>
    <row r="36" spans="1:14" ht="10.5" customHeight="1">
      <c r="A36" s="130">
        <f>'02'!A38</f>
        <v>39387</v>
      </c>
      <c r="B36" s="121">
        <f>'02'!G38</f>
        <v>238.26</v>
      </c>
      <c r="C36" s="131">
        <v>24</v>
      </c>
      <c r="D36" s="131">
        <v>6</v>
      </c>
      <c r="E36" s="121">
        <f t="shared" si="0"/>
        <v>59.57</v>
      </c>
      <c r="F36" s="121">
        <f t="shared" si="1"/>
        <v>6.67</v>
      </c>
      <c r="G36" s="121">
        <f t="shared" si="2"/>
        <v>66.24</v>
      </c>
      <c r="H36" s="28">
        <f>'02'!J38</f>
        <v>1.05613302</v>
      </c>
      <c r="I36" s="121">
        <f t="shared" si="3"/>
        <v>69.96</v>
      </c>
      <c r="J36" s="121">
        <f>'02'!L38</f>
        <v>66.03</v>
      </c>
      <c r="K36" s="121">
        <f t="shared" si="4"/>
        <v>46.19</v>
      </c>
      <c r="L36" s="121">
        <f t="shared" si="5"/>
        <v>116.15</v>
      </c>
      <c r="N36" s="254">
        <f t="shared" si="6"/>
        <v>7.04</v>
      </c>
    </row>
    <row r="37" spans="1:14" ht="10.5" customHeight="1">
      <c r="A37" s="130">
        <f>'02'!A39</f>
        <v>39417</v>
      </c>
      <c r="B37" s="121">
        <f>'02'!G39</f>
        <v>238.26</v>
      </c>
      <c r="C37" s="131">
        <v>25</v>
      </c>
      <c r="D37" s="131">
        <v>6</v>
      </c>
      <c r="E37" s="121">
        <f t="shared" si="0"/>
        <v>57.18</v>
      </c>
      <c r="F37" s="121">
        <f t="shared" si="1"/>
        <v>6.4</v>
      </c>
      <c r="G37" s="121">
        <f t="shared" si="2"/>
        <v>63.58</v>
      </c>
      <c r="H37" s="28">
        <f>'02'!J39</f>
        <v>1.05545753</v>
      </c>
      <c r="I37" s="121">
        <f t="shared" si="3"/>
        <v>67.11</v>
      </c>
      <c r="J37" s="121">
        <f>'02'!L39</f>
        <v>66.03</v>
      </c>
      <c r="K37" s="121">
        <f t="shared" si="4"/>
        <v>44.31</v>
      </c>
      <c r="L37" s="121">
        <f t="shared" si="5"/>
        <v>111.42</v>
      </c>
      <c r="N37" s="254">
        <f t="shared" si="6"/>
        <v>6.75</v>
      </c>
    </row>
    <row r="38" spans="1:14" ht="10.5" customHeight="1">
      <c r="A38" s="130">
        <f>'02'!A40</f>
        <v>39448</v>
      </c>
      <c r="B38" s="121">
        <f>'02'!G40</f>
        <v>259.92</v>
      </c>
      <c r="C38" s="131">
        <v>26</v>
      </c>
      <c r="D38" s="131">
        <v>5</v>
      </c>
      <c r="E38" s="121">
        <f t="shared" si="0"/>
        <v>49.98</v>
      </c>
      <c r="F38" s="121">
        <f t="shared" si="1"/>
        <v>5.6</v>
      </c>
      <c r="G38" s="121">
        <f t="shared" si="2"/>
        <v>55.58</v>
      </c>
      <c r="H38" s="28">
        <f>'02'!J40</f>
        <v>1.05439259</v>
      </c>
      <c r="I38" s="121">
        <f t="shared" si="3"/>
        <v>58.6</v>
      </c>
      <c r="J38" s="121">
        <f>'02'!L40</f>
        <v>66.03</v>
      </c>
      <c r="K38" s="121">
        <f t="shared" si="4"/>
        <v>38.69</v>
      </c>
      <c r="L38" s="121">
        <f t="shared" si="5"/>
        <v>97.29</v>
      </c>
      <c r="N38" s="254">
        <f t="shared" si="6"/>
        <v>5.9</v>
      </c>
    </row>
    <row r="39" spans="1:14" ht="10.5" customHeight="1">
      <c r="A39" s="130">
        <f>'02'!A41</f>
        <v>39479</v>
      </c>
      <c r="B39" s="121">
        <f>'02'!G41</f>
        <v>238.26</v>
      </c>
      <c r="C39" s="131">
        <v>24</v>
      </c>
      <c r="D39" s="131">
        <v>5</v>
      </c>
      <c r="E39" s="121">
        <f t="shared" si="0"/>
        <v>49.64</v>
      </c>
      <c r="F39" s="121">
        <f t="shared" si="1"/>
        <v>5.56</v>
      </c>
      <c r="G39" s="121">
        <f t="shared" si="2"/>
        <v>55.2</v>
      </c>
      <c r="H39" s="28">
        <f>'02'!J41</f>
        <v>1.05413643</v>
      </c>
      <c r="I39" s="121">
        <f t="shared" si="3"/>
        <v>58.19</v>
      </c>
      <c r="J39" s="121">
        <f>'02'!L41</f>
        <v>66.03</v>
      </c>
      <c r="K39" s="121">
        <f t="shared" si="4"/>
        <v>38.42</v>
      </c>
      <c r="L39" s="121">
        <f t="shared" si="5"/>
        <v>96.61</v>
      </c>
      <c r="N39" s="254">
        <f t="shared" si="6"/>
        <v>5.86</v>
      </c>
    </row>
    <row r="40" spans="1:14" ht="10.5" customHeight="1">
      <c r="A40" s="130">
        <f>'02'!A42</f>
        <v>39508</v>
      </c>
      <c r="B40" s="121">
        <f>'02'!G42</f>
        <v>249.09</v>
      </c>
      <c r="C40" s="131">
        <v>25</v>
      </c>
      <c r="D40" s="131">
        <v>6</v>
      </c>
      <c r="E40" s="121">
        <f t="shared" si="0"/>
        <v>59.78</v>
      </c>
      <c r="F40" s="121">
        <f t="shared" si="1"/>
        <v>6.7</v>
      </c>
      <c r="G40" s="121">
        <f t="shared" si="2"/>
        <v>66.48</v>
      </c>
      <c r="H40" s="28">
        <f>'02'!J42</f>
        <v>1.05370547</v>
      </c>
      <c r="I40" s="121">
        <f t="shared" si="3"/>
        <v>70.05</v>
      </c>
      <c r="J40" s="121">
        <f>'02'!L42</f>
        <v>66.03</v>
      </c>
      <c r="K40" s="121">
        <f t="shared" si="4"/>
        <v>46.25</v>
      </c>
      <c r="L40" s="121">
        <f t="shared" si="5"/>
        <v>116.3</v>
      </c>
      <c r="N40" s="254">
        <f t="shared" si="6"/>
        <v>7.06</v>
      </c>
    </row>
    <row r="41" spans="1:14" ht="10.5" customHeight="1">
      <c r="A41" s="130">
        <f>'02'!A43</f>
        <v>39539</v>
      </c>
      <c r="B41" s="121">
        <f>'02'!G43</f>
        <v>249.09</v>
      </c>
      <c r="C41" s="131">
        <v>25</v>
      </c>
      <c r="D41" s="131">
        <v>5</v>
      </c>
      <c r="E41" s="121">
        <f t="shared" si="0"/>
        <v>49.82</v>
      </c>
      <c r="F41" s="121">
        <f t="shared" si="1"/>
        <v>5.58</v>
      </c>
      <c r="G41" s="121">
        <f t="shared" si="2"/>
        <v>55.4</v>
      </c>
      <c r="H41" s="28">
        <f>'02'!J43</f>
        <v>1.05270014</v>
      </c>
      <c r="I41" s="121">
        <f t="shared" si="3"/>
        <v>58.32</v>
      </c>
      <c r="J41" s="121">
        <f>'02'!L43</f>
        <v>66.03</v>
      </c>
      <c r="K41" s="121">
        <f t="shared" si="4"/>
        <v>38.51</v>
      </c>
      <c r="L41" s="121">
        <f t="shared" si="5"/>
        <v>96.83</v>
      </c>
      <c r="N41" s="254">
        <f t="shared" si="6"/>
        <v>5.87</v>
      </c>
    </row>
    <row r="42" spans="1:14" ht="10.5" customHeight="1">
      <c r="A42" s="130">
        <f>'02'!A44</f>
        <v>39569</v>
      </c>
      <c r="B42" s="121">
        <f>'02'!G44</f>
        <v>238.26</v>
      </c>
      <c r="C42" s="131">
        <v>25</v>
      </c>
      <c r="D42" s="131">
        <v>6</v>
      </c>
      <c r="E42" s="121">
        <f t="shared" si="0"/>
        <v>57.18</v>
      </c>
      <c r="F42" s="121">
        <f t="shared" si="1"/>
        <v>6.4</v>
      </c>
      <c r="G42" s="121">
        <f t="shared" si="2"/>
        <v>63.58</v>
      </c>
      <c r="H42" s="28">
        <f>'02'!J44</f>
        <v>1.05192592</v>
      </c>
      <c r="I42" s="121">
        <f t="shared" si="3"/>
        <v>66.88</v>
      </c>
      <c r="J42" s="121">
        <f>'02'!L44</f>
        <v>66.03</v>
      </c>
      <c r="K42" s="121">
        <f t="shared" si="4"/>
        <v>44.16</v>
      </c>
      <c r="L42" s="121">
        <f t="shared" si="5"/>
        <v>111.04</v>
      </c>
      <c r="N42" s="254">
        <f t="shared" si="6"/>
        <v>6.73</v>
      </c>
    </row>
    <row r="43" spans="1:14" ht="10.5" customHeight="1">
      <c r="A43" s="130">
        <f>'02'!A45</f>
        <v>39600</v>
      </c>
      <c r="B43" s="121">
        <f>'02'!G45</f>
        <v>119.13</v>
      </c>
      <c r="C43" s="131">
        <v>12</v>
      </c>
      <c r="D43" s="303">
        <v>3</v>
      </c>
      <c r="E43" s="121">
        <f t="shared" si="0"/>
        <v>29.78</v>
      </c>
      <c r="F43" s="121">
        <f t="shared" si="1"/>
        <v>3.34</v>
      </c>
      <c r="G43" s="121">
        <f t="shared" si="2"/>
        <v>33.12</v>
      </c>
      <c r="H43" s="28">
        <f>'02'!J45</f>
        <v>1.05072179</v>
      </c>
      <c r="I43" s="121">
        <f t="shared" si="3"/>
        <v>34.8</v>
      </c>
      <c r="J43" s="121">
        <f>'02'!L45</f>
        <v>66.03</v>
      </c>
      <c r="K43" s="121">
        <f t="shared" si="4"/>
        <v>22.98</v>
      </c>
      <c r="L43" s="121">
        <f t="shared" si="5"/>
        <v>57.78</v>
      </c>
      <c r="N43" s="254">
        <f t="shared" si="6"/>
        <v>3.51</v>
      </c>
    </row>
    <row r="44" spans="1:14" ht="10.5" customHeight="1">
      <c r="A44" s="130">
        <f>'02'!A46</f>
        <v>39630</v>
      </c>
      <c r="B44" s="121">
        <f>'02'!G46</f>
        <v>140.79</v>
      </c>
      <c r="C44" s="131">
        <v>14</v>
      </c>
      <c r="D44" s="131">
        <v>2</v>
      </c>
      <c r="E44" s="121">
        <f t="shared" si="0"/>
        <v>20.11</v>
      </c>
      <c r="F44" s="121">
        <f t="shared" si="1"/>
        <v>2.25</v>
      </c>
      <c r="G44" s="121">
        <f t="shared" si="2"/>
        <v>22.36</v>
      </c>
      <c r="H44" s="28">
        <f>'02'!J46</f>
        <v>1.04871456</v>
      </c>
      <c r="I44" s="121">
        <f t="shared" si="3"/>
        <v>23.45</v>
      </c>
      <c r="J44" s="121">
        <f>'02'!L46</f>
        <v>66.03</v>
      </c>
      <c r="K44" s="121">
        <f t="shared" si="4"/>
        <v>15.48</v>
      </c>
      <c r="L44" s="121">
        <f t="shared" si="5"/>
        <v>38.93</v>
      </c>
      <c r="N44" s="254">
        <f t="shared" si="6"/>
        <v>2.36</v>
      </c>
    </row>
    <row r="45" spans="1:14" ht="10.5" customHeight="1">
      <c r="A45" s="130">
        <f>'02'!A47</f>
        <v>39661</v>
      </c>
      <c r="B45" s="121">
        <f>'02'!G47</f>
        <v>259.92</v>
      </c>
      <c r="C45" s="131">
        <v>26</v>
      </c>
      <c r="D45" s="131">
        <v>5</v>
      </c>
      <c r="E45" s="121">
        <f t="shared" si="0"/>
        <v>49.98</v>
      </c>
      <c r="F45" s="121">
        <f t="shared" si="1"/>
        <v>5.6</v>
      </c>
      <c r="G45" s="121">
        <f t="shared" si="2"/>
        <v>55.58</v>
      </c>
      <c r="H45" s="28">
        <f>'02'!J47</f>
        <v>1.04706647</v>
      </c>
      <c r="I45" s="121">
        <f t="shared" si="3"/>
        <v>58.2</v>
      </c>
      <c r="J45" s="121">
        <f>'02'!L47</f>
        <v>66.03</v>
      </c>
      <c r="K45" s="121">
        <f t="shared" si="4"/>
        <v>38.43</v>
      </c>
      <c r="L45" s="121">
        <f t="shared" si="5"/>
        <v>96.63</v>
      </c>
      <c r="N45" s="254">
        <f t="shared" si="6"/>
        <v>5.86</v>
      </c>
    </row>
    <row r="46" spans="1:14" ht="10.5" customHeight="1">
      <c r="A46" s="130">
        <f>'02'!A48</f>
        <v>39692</v>
      </c>
      <c r="B46" s="121">
        <f>'02'!G48</f>
        <v>259.92</v>
      </c>
      <c r="C46" s="131">
        <v>26</v>
      </c>
      <c r="D46" s="131">
        <v>4</v>
      </c>
      <c r="E46" s="121">
        <f t="shared" si="0"/>
        <v>39.99</v>
      </c>
      <c r="F46" s="121">
        <f t="shared" si="1"/>
        <v>4.48</v>
      </c>
      <c r="G46" s="121">
        <f t="shared" si="2"/>
        <v>44.47</v>
      </c>
      <c r="H46" s="28">
        <f>'02'!J48</f>
        <v>1.04500781</v>
      </c>
      <c r="I46" s="121">
        <f t="shared" si="3"/>
        <v>46.47</v>
      </c>
      <c r="J46" s="121">
        <f>'02'!L48</f>
        <v>66.03</v>
      </c>
      <c r="K46" s="121">
        <f t="shared" si="4"/>
        <v>30.68</v>
      </c>
      <c r="L46" s="121">
        <f t="shared" si="5"/>
        <v>77.15</v>
      </c>
      <c r="N46" s="254">
        <f t="shared" si="6"/>
        <v>4.68</v>
      </c>
    </row>
    <row r="47" spans="1:14" ht="10.5" customHeight="1">
      <c r="A47" s="130">
        <f>'02'!A49</f>
        <v>39722</v>
      </c>
      <c r="B47" s="121">
        <f>'02'!G49</f>
        <v>270.75</v>
      </c>
      <c r="C47" s="131">
        <v>27</v>
      </c>
      <c r="D47" s="131">
        <v>4</v>
      </c>
      <c r="E47" s="121">
        <f t="shared" si="0"/>
        <v>40.11</v>
      </c>
      <c r="F47" s="121">
        <f t="shared" si="1"/>
        <v>4.49</v>
      </c>
      <c r="G47" s="121">
        <f t="shared" si="2"/>
        <v>44.6</v>
      </c>
      <c r="H47" s="28">
        <f>'02'!J49</f>
        <v>1.04239556</v>
      </c>
      <c r="I47" s="121">
        <f t="shared" si="3"/>
        <v>46.49</v>
      </c>
      <c r="J47" s="121">
        <f>'02'!L49</f>
        <v>66.03</v>
      </c>
      <c r="K47" s="121">
        <f t="shared" si="4"/>
        <v>30.7</v>
      </c>
      <c r="L47" s="121">
        <f t="shared" si="5"/>
        <v>77.19</v>
      </c>
      <c r="N47" s="254">
        <f t="shared" si="6"/>
        <v>4.68</v>
      </c>
    </row>
    <row r="48" spans="1:14" ht="10.5" customHeight="1">
      <c r="A48" s="130">
        <f>'02'!A50</f>
        <v>39753</v>
      </c>
      <c r="B48" s="121">
        <f>'02'!G50</f>
        <v>238.26</v>
      </c>
      <c r="C48" s="131">
        <v>24</v>
      </c>
      <c r="D48" s="131">
        <v>6</v>
      </c>
      <c r="E48" s="121">
        <f t="shared" si="0"/>
        <v>59.57</v>
      </c>
      <c r="F48" s="121">
        <f t="shared" si="1"/>
        <v>6.67</v>
      </c>
      <c r="G48" s="121">
        <f t="shared" si="2"/>
        <v>66.24</v>
      </c>
      <c r="H48" s="28">
        <f>'02'!J50</f>
        <v>1.04071169</v>
      </c>
      <c r="I48" s="121">
        <f t="shared" si="3"/>
        <v>68.94</v>
      </c>
      <c r="J48" s="121">
        <f>'02'!L50</f>
        <v>66.03</v>
      </c>
      <c r="K48" s="121">
        <f t="shared" si="4"/>
        <v>45.52</v>
      </c>
      <c r="L48" s="121">
        <f t="shared" si="5"/>
        <v>114.46</v>
      </c>
      <c r="N48" s="254">
        <f t="shared" si="6"/>
        <v>6.94</v>
      </c>
    </row>
    <row r="49" spans="1:14" ht="10.5" customHeight="1">
      <c r="A49" s="130">
        <f>'02'!A51</f>
        <v>39783</v>
      </c>
      <c r="B49" s="121">
        <f>'02'!G51</f>
        <v>107.87</v>
      </c>
      <c r="C49" s="131">
        <v>9</v>
      </c>
      <c r="D49" s="131">
        <v>1</v>
      </c>
      <c r="E49" s="121">
        <f t="shared" si="0"/>
        <v>11.99</v>
      </c>
      <c r="F49" s="121">
        <f t="shared" si="1"/>
        <v>1.34</v>
      </c>
      <c r="G49" s="121">
        <f t="shared" si="2"/>
        <v>13.33</v>
      </c>
      <c r="H49" s="28">
        <f>'02'!J51</f>
        <v>1.03848</v>
      </c>
      <c r="I49" s="121">
        <f t="shared" si="3"/>
        <v>13.84</v>
      </c>
      <c r="J49" s="121">
        <f>'02'!L51</f>
        <v>66.03</v>
      </c>
      <c r="K49" s="121">
        <f t="shared" si="4"/>
        <v>9.14</v>
      </c>
      <c r="L49" s="121">
        <f t="shared" si="5"/>
        <v>22.98</v>
      </c>
      <c r="N49" s="254">
        <f t="shared" si="6"/>
        <v>1.39</v>
      </c>
    </row>
    <row r="50" spans="4:12" ht="12.75">
      <c r="D50" s="11"/>
      <c r="E50" s="11"/>
      <c r="H50" s="98"/>
      <c r="I50" s="98"/>
      <c r="J50" s="98"/>
      <c r="K50" s="98"/>
      <c r="L50" s="132"/>
    </row>
    <row r="51" spans="2:14" ht="12.75">
      <c r="B51" s="133">
        <f>SUM(B20:B49)</f>
        <v>6381.79</v>
      </c>
      <c r="D51" s="11"/>
      <c r="E51" s="133">
        <f>SUM(E20:E49)</f>
        <v>1305.55</v>
      </c>
      <c r="F51" s="133">
        <f>SUM(F20:F49)</f>
        <v>146.21</v>
      </c>
      <c r="G51" s="133">
        <f>SUM(G20:G49)</f>
        <v>1451.76</v>
      </c>
      <c r="H51" s="98"/>
      <c r="I51" s="133">
        <f>SUM(I20:I49)</f>
        <v>1536.58</v>
      </c>
      <c r="J51" s="98"/>
      <c r="K51" s="133">
        <f>SUM(K20:K49)</f>
        <v>1014.57</v>
      </c>
      <c r="L51" s="133">
        <f>SUM(L20:L49)</f>
        <v>2551.15</v>
      </c>
      <c r="N51" s="255">
        <f>SUM(N20:N50)</f>
        <v>154.72</v>
      </c>
    </row>
    <row r="52" spans="4:12" ht="12.75">
      <c r="D52" s="11"/>
      <c r="E52" s="11"/>
      <c r="H52" s="98"/>
      <c r="I52" s="98"/>
      <c r="J52" s="98"/>
      <c r="K52" s="98"/>
      <c r="L52" s="134"/>
    </row>
    <row r="53" spans="4:12" ht="12.75">
      <c r="D53" s="11"/>
      <c r="E53" s="11"/>
      <c r="H53" s="98"/>
      <c r="I53" s="98"/>
      <c r="J53" s="98"/>
      <c r="K53" s="98"/>
      <c r="L53" s="98"/>
    </row>
    <row r="54" spans="4:12" ht="12.75">
      <c r="D54" s="11"/>
      <c r="E54" s="11"/>
      <c r="G54" s="169"/>
      <c r="H54" s="169" t="s">
        <v>313</v>
      </c>
      <c r="I54" s="98"/>
      <c r="J54" s="98"/>
      <c r="K54" s="98"/>
      <c r="L54" s="98"/>
    </row>
    <row r="55" spans="4:12" ht="12.75">
      <c r="D55" s="11"/>
      <c r="E55" s="11"/>
      <c r="G55" s="320" t="s">
        <v>314</v>
      </c>
      <c r="H55" s="169"/>
      <c r="I55" s="98"/>
      <c r="J55" s="98"/>
      <c r="K55" s="98"/>
      <c r="L55" s="98"/>
    </row>
    <row r="56" spans="4:12" ht="12.75">
      <c r="D56" s="11"/>
      <c r="E56" s="11"/>
      <c r="G56" s="169"/>
      <c r="H56" s="169"/>
      <c r="I56" s="98"/>
      <c r="J56" s="98"/>
      <c r="K56" s="98"/>
      <c r="L56" s="98"/>
    </row>
    <row r="57" spans="4:12" ht="12.75">
      <c r="D57" s="11"/>
      <c r="E57" s="11"/>
      <c r="H57" s="98"/>
      <c r="I57" s="98"/>
      <c r="J57" s="98"/>
      <c r="K57" s="98"/>
      <c r="L57" s="98"/>
    </row>
    <row r="58" spans="4:12" ht="12.75">
      <c r="D58" s="11"/>
      <c r="E58" s="11"/>
      <c r="H58" s="98"/>
      <c r="I58" s="98"/>
      <c r="J58" s="98"/>
      <c r="K58" s="98"/>
      <c r="L58" s="98"/>
    </row>
    <row r="59" spans="4:12" ht="12.75">
      <c r="D59" s="11"/>
      <c r="E59" s="11"/>
      <c r="H59" s="98"/>
      <c r="I59" s="98"/>
      <c r="J59" s="98"/>
      <c r="K59" s="98"/>
      <c r="L59" s="98"/>
    </row>
    <row r="60" spans="4:12" ht="12.75">
      <c r="D60" s="11"/>
      <c r="E60" s="11"/>
      <c r="H60" s="98"/>
      <c r="I60" s="98"/>
      <c r="J60" s="98"/>
      <c r="K60" s="98"/>
      <c r="L60" s="98"/>
    </row>
    <row r="61" spans="4:12" ht="12.75">
      <c r="D61" s="11"/>
      <c r="E61" s="11"/>
      <c r="H61" s="98"/>
      <c r="I61" s="98"/>
      <c r="J61" s="98"/>
      <c r="K61" s="98"/>
      <c r="L61" s="98"/>
    </row>
    <row r="62" spans="4:12" ht="12.75">
      <c r="D62" s="11"/>
      <c r="E62" s="11"/>
      <c r="H62" s="98"/>
      <c r="I62" s="98"/>
      <c r="J62" s="98"/>
      <c r="K62" s="98"/>
      <c r="L62" s="98"/>
    </row>
    <row r="63" spans="4:12" ht="12.75">
      <c r="D63" s="11"/>
      <c r="E63" s="11"/>
      <c r="H63" s="98"/>
      <c r="I63" s="98"/>
      <c r="J63" s="98"/>
      <c r="K63" s="98"/>
      <c r="L63" s="98"/>
    </row>
    <row r="64" spans="4:12" ht="12.75">
      <c r="D64" s="11"/>
      <c r="E64" s="11"/>
      <c r="H64" s="98"/>
      <c r="I64" s="98"/>
      <c r="J64" s="98"/>
      <c r="K64" s="98"/>
      <c r="L64" s="98"/>
    </row>
    <row r="65" spans="4:12" ht="12.75">
      <c r="D65" s="11"/>
      <c r="E65" s="11"/>
      <c r="H65" s="98"/>
      <c r="I65" s="98"/>
      <c r="J65" s="98"/>
      <c r="K65" s="98"/>
      <c r="L65" s="98"/>
    </row>
    <row r="66" spans="4:12" ht="12.75">
      <c r="D66" s="11"/>
      <c r="E66" s="11"/>
      <c r="H66" s="98"/>
      <c r="I66" s="98"/>
      <c r="J66" s="98"/>
      <c r="K66" s="98"/>
      <c r="L66" s="98"/>
    </row>
    <row r="67" spans="4:12" ht="12.75">
      <c r="D67" s="11"/>
      <c r="E67" s="11"/>
      <c r="H67" s="98"/>
      <c r="I67" s="98"/>
      <c r="J67" s="98"/>
      <c r="K67" s="98"/>
      <c r="L67" s="98"/>
    </row>
    <row r="68" spans="4:12" ht="12.75">
      <c r="D68" s="11"/>
      <c r="E68" s="11"/>
      <c r="H68" s="98"/>
      <c r="I68" s="98"/>
      <c r="J68" s="98"/>
      <c r="K68" s="98"/>
      <c r="L68" s="98"/>
    </row>
    <row r="69" spans="4:12" ht="12.75">
      <c r="D69" s="11"/>
      <c r="E69" s="11"/>
      <c r="H69" s="98"/>
      <c r="I69" s="98"/>
      <c r="J69" s="98"/>
      <c r="K69" s="98"/>
      <c r="L69" s="98"/>
    </row>
    <row r="70" spans="4:12" ht="12.75">
      <c r="D70" s="11"/>
      <c r="E70" s="11"/>
      <c r="H70" s="98"/>
      <c r="I70" s="98"/>
      <c r="J70" s="98"/>
      <c r="K70" s="98"/>
      <c r="L70" s="98"/>
    </row>
    <row r="71" spans="4:12" ht="12.75">
      <c r="D71" s="11"/>
      <c r="E71" s="11"/>
      <c r="H71" s="98"/>
      <c r="I71" s="98"/>
      <c r="J71" s="98"/>
      <c r="K71" s="98"/>
      <c r="L71" s="98"/>
    </row>
    <row r="72" spans="4:12" ht="12.75">
      <c r="D72" s="11"/>
      <c r="E72" s="11"/>
      <c r="H72" s="98"/>
      <c r="I72" s="98"/>
      <c r="J72" s="98"/>
      <c r="K72" s="98"/>
      <c r="L72" s="98"/>
    </row>
    <row r="73" spans="4:12" ht="12.75">
      <c r="D73" s="11"/>
      <c r="E73" s="11"/>
      <c r="H73" s="98"/>
      <c r="I73" s="98"/>
      <c r="J73" s="98"/>
      <c r="K73" s="98"/>
      <c r="L73" s="98"/>
    </row>
    <row r="74" spans="4:12" ht="12.75">
      <c r="D74" s="11"/>
      <c r="E74" s="11"/>
      <c r="H74" s="98"/>
      <c r="I74" s="98"/>
      <c r="J74" s="98"/>
      <c r="K74" s="98"/>
      <c r="L74" s="98"/>
    </row>
    <row r="75" spans="4:12" ht="12.75">
      <c r="D75" s="11"/>
      <c r="E75" s="11"/>
      <c r="H75" s="98"/>
      <c r="I75" s="98"/>
      <c r="J75" s="98"/>
      <c r="K75" s="98"/>
      <c r="L75" s="98"/>
    </row>
    <row r="76" spans="4:12" ht="12.75">
      <c r="D76" s="11"/>
      <c r="E76" s="11"/>
      <c r="H76" s="98"/>
      <c r="I76" s="98"/>
      <c r="J76" s="98"/>
      <c r="K76" s="98"/>
      <c r="L76" s="98"/>
    </row>
    <row r="77" spans="4:12" ht="12.75">
      <c r="D77" s="11"/>
      <c r="E77" s="11"/>
      <c r="H77" s="98"/>
      <c r="I77" s="98"/>
      <c r="J77" s="98"/>
      <c r="K77" s="98"/>
      <c r="L77" s="98"/>
    </row>
    <row r="78" spans="4:12" ht="12.75">
      <c r="D78" s="11"/>
      <c r="E78" s="11"/>
      <c r="H78" s="98"/>
      <c r="I78" s="98"/>
      <c r="J78" s="98"/>
      <c r="K78" s="98"/>
      <c r="L78" s="98"/>
    </row>
    <row r="79" spans="4:12" ht="12.75">
      <c r="D79" s="11"/>
      <c r="E79" s="11"/>
      <c r="H79" s="98"/>
      <c r="I79" s="98"/>
      <c r="J79" s="98"/>
      <c r="K79" s="98"/>
      <c r="L79" s="98"/>
    </row>
    <row r="80" spans="4:12" ht="12.75">
      <c r="D80" s="11"/>
      <c r="E80" s="11"/>
      <c r="H80" s="98"/>
      <c r="I80" s="98"/>
      <c r="J80" s="98"/>
      <c r="K80" s="98"/>
      <c r="L80" s="98"/>
    </row>
    <row r="81" spans="4:12" ht="12.75">
      <c r="D81" s="11"/>
      <c r="E81" s="11"/>
      <c r="H81" s="98"/>
      <c r="I81" s="98"/>
      <c r="J81" s="98"/>
      <c r="K81" s="98"/>
      <c r="L81" s="98"/>
    </row>
    <row r="82" spans="4:12" ht="12.75">
      <c r="D82" s="11"/>
      <c r="E82" s="11"/>
      <c r="H82" s="98"/>
      <c r="I82" s="98"/>
      <c r="J82" s="98"/>
      <c r="K82" s="98"/>
      <c r="L82" s="98"/>
    </row>
    <row r="83" spans="4:12" ht="12.75">
      <c r="D83" s="11"/>
      <c r="E83" s="11"/>
      <c r="H83" s="98"/>
      <c r="I83" s="98"/>
      <c r="J83" s="98"/>
      <c r="K83" s="98"/>
      <c r="L83" s="98"/>
    </row>
    <row r="84" spans="4:12" ht="12.75">
      <c r="D84" s="11"/>
      <c r="E84" s="11"/>
      <c r="H84" s="98"/>
      <c r="I84" s="98"/>
      <c r="J84" s="98"/>
      <c r="K84" s="98"/>
      <c r="L84" s="98"/>
    </row>
    <row r="85" spans="4:12" ht="12.75">
      <c r="D85" s="11"/>
      <c r="E85" s="11"/>
      <c r="H85" s="98"/>
      <c r="I85" s="98"/>
      <c r="J85" s="98"/>
      <c r="K85" s="98"/>
      <c r="L85" s="98"/>
    </row>
    <row r="86" spans="4:12" ht="12.75">
      <c r="D86" s="11"/>
      <c r="E86" s="11"/>
      <c r="H86" s="98"/>
      <c r="I86" s="98"/>
      <c r="J86" s="98"/>
      <c r="K86" s="98"/>
      <c r="L86" s="98"/>
    </row>
    <row r="87" spans="4:12" ht="12.75">
      <c r="D87" s="11"/>
      <c r="E87" s="11"/>
      <c r="H87" s="98"/>
      <c r="I87" s="98"/>
      <c r="J87" s="98"/>
      <c r="K87" s="98"/>
      <c r="L87" s="98"/>
    </row>
    <row r="88" spans="4:12" ht="12.75">
      <c r="D88" s="11"/>
      <c r="E88" s="11"/>
      <c r="H88" s="98"/>
      <c r="I88" s="98"/>
      <c r="J88" s="98"/>
      <c r="K88" s="98"/>
      <c r="L88" s="98"/>
    </row>
    <row r="89" spans="4:12" ht="12.75">
      <c r="D89" s="11"/>
      <c r="E89" s="11"/>
      <c r="H89" s="98"/>
      <c r="I89" s="98"/>
      <c r="J89" s="98"/>
      <c r="K89" s="98"/>
      <c r="L89" s="98"/>
    </row>
    <row r="90" spans="4:12" ht="12.75">
      <c r="D90" s="11"/>
      <c r="E90" s="11"/>
      <c r="H90" s="98"/>
      <c r="I90" s="98"/>
      <c r="J90" s="98"/>
      <c r="K90" s="98"/>
      <c r="L90" s="98"/>
    </row>
    <row r="91" spans="4:12" ht="12.75">
      <c r="D91" s="11"/>
      <c r="E91" s="11"/>
      <c r="H91" s="98"/>
      <c r="I91" s="98"/>
      <c r="J91" s="98"/>
      <c r="K91" s="98"/>
      <c r="L91" s="98"/>
    </row>
    <row r="92" spans="4:12" ht="12.75">
      <c r="D92" s="11"/>
      <c r="E92" s="11"/>
      <c r="H92" s="98"/>
      <c r="I92" s="98"/>
      <c r="J92" s="98"/>
      <c r="K92" s="98"/>
      <c r="L92" s="98"/>
    </row>
    <row r="93" spans="4:12" ht="12.75">
      <c r="D93" s="11"/>
      <c r="E93" s="11"/>
      <c r="H93" s="98"/>
      <c r="I93" s="98"/>
      <c r="J93" s="98"/>
      <c r="K93" s="98"/>
      <c r="L93" s="98"/>
    </row>
    <row r="94" spans="4:12" ht="12.75">
      <c r="D94" s="11"/>
      <c r="E94" s="11"/>
      <c r="H94" s="98"/>
      <c r="I94" s="98"/>
      <c r="J94" s="98"/>
      <c r="K94" s="98"/>
      <c r="L94" s="98"/>
    </row>
    <row r="95" spans="4:12" ht="12.75">
      <c r="D95" s="11"/>
      <c r="E95" s="11"/>
      <c r="H95" s="98"/>
      <c r="I95" s="98"/>
      <c r="J95" s="98"/>
      <c r="K95" s="98"/>
      <c r="L95" s="98"/>
    </row>
    <row r="96" spans="4:12" ht="12.75">
      <c r="D96" s="11"/>
      <c r="E96" s="11"/>
      <c r="H96" s="98"/>
      <c r="I96" s="98"/>
      <c r="J96" s="98"/>
      <c r="K96" s="98"/>
      <c r="L96" s="98"/>
    </row>
    <row r="97" spans="4:12" ht="12.75">
      <c r="D97" s="11"/>
      <c r="E97" s="11"/>
      <c r="H97" s="98"/>
      <c r="I97" s="98"/>
      <c r="J97" s="98"/>
      <c r="K97" s="98"/>
      <c r="L97" s="98"/>
    </row>
    <row r="98" spans="4:12" ht="12.75">
      <c r="D98" s="11"/>
      <c r="E98" s="11"/>
      <c r="H98" s="98"/>
      <c r="I98" s="98"/>
      <c r="J98" s="98"/>
      <c r="K98" s="98"/>
      <c r="L98" s="98"/>
    </row>
    <row r="99" spans="4:12" ht="12.75">
      <c r="D99" s="11"/>
      <c r="E99" s="11"/>
      <c r="H99" s="98"/>
      <c r="I99" s="98"/>
      <c r="J99" s="98"/>
      <c r="K99" s="98"/>
      <c r="L99" s="98"/>
    </row>
    <row r="100" spans="10:13" ht="12.75">
      <c r="J100" s="98"/>
      <c r="K100" s="98"/>
      <c r="L100" s="98"/>
      <c r="M100" s="98"/>
    </row>
    <row r="101" spans="10:13" ht="12.75">
      <c r="J101" s="98"/>
      <c r="K101" s="98"/>
      <c r="L101" s="98"/>
      <c r="M101" s="98"/>
    </row>
    <row r="102" spans="10:13" ht="12.75">
      <c r="J102" s="98"/>
      <c r="K102" s="98"/>
      <c r="L102" s="98"/>
      <c r="M102" s="98"/>
    </row>
    <row r="103" spans="10:13" ht="12.75">
      <c r="J103" s="98"/>
      <c r="K103" s="98"/>
      <c r="L103" s="98"/>
      <c r="M103" s="98"/>
    </row>
    <row r="104" spans="10:13" ht="12.75">
      <c r="J104" s="98"/>
      <c r="K104" s="98"/>
      <c r="L104" s="98"/>
      <c r="M104" s="98"/>
    </row>
    <row r="105" spans="10:13" ht="12.75">
      <c r="J105" s="98"/>
      <c r="K105" s="98"/>
      <c r="L105" s="98"/>
      <c r="M105" s="98"/>
    </row>
    <row r="106" spans="10:13" ht="12.75">
      <c r="J106" s="98"/>
      <c r="K106" s="98"/>
      <c r="L106" s="98"/>
      <c r="M106" s="98"/>
    </row>
    <row r="107" spans="10:13" ht="12.75">
      <c r="J107" s="98"/>
      <c r="K107" s="98"/>
      <c r="L107" s="98"/>
      <c r="M107" s="98"/>
    </row>
    <row r="108" spans="10:13" ht="12.75">
      <c r="J108" s="98"/>
      <c r="K108" s="98"/>
      <c r="L108" s="98"/>
      <c r="M108" s="98"/>
    </row>
    <row r="109" spans="10:13" ht="12.75">
      <c r="J109" s="98"/>
      <c r="K109" s="98"/>
      <c r="L109" s="98"/>
      <c r="M109" s="98"/>
    </row>
    <row r="110" spans="10:13" ht="12.75">
      <c r="J110" s="98"/>
      <c r="K110" s="98"/>
      <c r="L110" s="98"/>
      <c r="M110" s="98"/>
    </row>
    <row r="111" spans="10:13" ht="12.75">
      <c r="J111" s="98"/>
      <c r="K111" s="98"/>
      <c r="L111" s="98"/>
      <c r="M111" s="98"/>
    </row>
    <row r="112" spans="10:13" ht="12.75">
      <c r="J112" s="98"/>
      <c r="K112" s="98"/>
      <c r="L112" s="98"/>
      <c r="M112" s="98"/>
    </row>
    <row r="113" spans="10:13" ht="12.75">
      <c r="J113" s="98"/>
      <c r="K113" s="98"/>
      <c r="L113" s="98"/>
      <c r="M113" s="98"/>
    </row>
    <row r="114" spans="10:13" ht="12.75">
      <c r="J114" s="98"/>
      <c r="K114" s="98"/>
      <c r="L114" s="98"/>
      <c r="M114" s="98"/>
    </row>
    <row r="115" spans="10:13" ht="12.75">
      <c r="J115" s="98"/>
      <c r="K115" s="98"/>
      <c r="L115" s="98"/>
      <c r="M115" s="98"/>
    </row>
    <row r="116" spans="10:13" ht="12.75">
      <c r="J116" s="98"/>
      <c r="K116" s="98"/>
      <c r="L116" s="98"/>
      <c r="M116" s="98"/>
    </row>
    <row r="117" spans="10:13" ht="12.75">
      <c r="J117" s="98"/>
      <c r="K117" s="98"/>
      <c r="L117" s="98"/>
      <c r="M117" s="98"/>
    </row>
    <row r="118" spans="10:13" ht="12.75">
      <c r="J118" s="98"/>
      <c r="K118" s="98"/>
      <c r="L118" s="98"/>
      <c r="M118" s="98"/>
    </row>
    <row r="119" spans="10:13" ht="12.75">
      <c r="J119" s="98"/>
      <c r="K119" s="98"/>
      <c r="L119" s="98"/>
      <c r="M119" s="98"/>
    </row>
    <row r="120" spans="10:13" ht="12.75">
      <c r="J120" s="98"/>
      <c r="K120" s="98"/>
      <c r="L120" s="98"/>
      <c r="M120" s="98"/>
    </row>
    <row r="121" spans="10:13" ht="12.75">
      <c r="J121" s="98"/>
      <c r="K121" s="98"/>
      <c r="L121" s="98"/>
      <c r="M121" s="98"/>
    </row>
    <row r="122" spans="10:13" ht="12.75">
      <c r="J122" s="98"/>
      <c r="K122" s="98"/>
      <c r="L122" s="98"/>
      <c r="M122" s="98"/>
    </row>
    <row r="123" spans="10:13" ht="12.75">
      <c r="J123" s="98"/>
      <c r="K123" s="98"/>
      <c r="L123" s="98"/>
      <c r="M123" s="98"/>
    </row>
    <row r="124" spans="10:13" ht="12.75">
      <c r="J124" s="98"/>
      <c r="K124" s="98"/>
      <c r="L124" s="98"/>
      <c r="M124" s="98"/>
    </row>
    <row r="125" spans="10:13" ht="12.75">
      <c r="J125" s="98"/>
      <c r="K125" s="98"/>
      <c r="L125" s="98"/>
      <c r="M125" s="98"/>
    </row>
    <row r="126" spans="10:13" ht="12.75">
      <c r="J126" s="98"/>
      <c r="K126" s="98"/>
      <c r="L126" s="98"/>
      <c r="M126" s="98"/>
    </row>
    <row r="127" spans="10:13" ht="12.75">
      <c r="J127" s="98"/>
      <c r="K127" s="98"/>
      <c r="L127" s="98"/>
      <c r="M127" s="98"/>
    </row>
    <row r="128" spans="10:13" ht="12.75">
      <c r="J128" s="98"/>
      <c r="K128" s="98"/>
      <c r="L128" s="98"/>
      <c r="M128" s="98"/>
    </row>
    <row r="129" spans="10:13" ht="12.75">
      <c r="J129" s="98"/>
      <c r="K129" s="98"/>
      <c r="L129" s="98"/>
      <c r="M129" s="98"/>
    </row>
    <row r="130" spans="10:13" ht="12.75">
      <c r="J130" s="98"/>
      <c r="K130" s="98"/>
      <c r="L130" s="98"/>
      <c r="M130" s="98"/>
    </row>
    <row r="131" spans="10:13" ht="12.75">
      <c r="J131" s="98"/>
      <c r="K131" s="98"/>
      <c r="L131" s="98"/>
      <c r="M131" s="98"/>
    </row>
    <row r="132" spans="10:13" ht="12.75">
      <c r="J132" s="98"/>
      <c r="K132" s="98"/>
      <c r="L132" s="98"/>
      <c r="M132" s="98"/>
    </row>
    <row r="133" spans="10:13" ht="12.75">
      <c r="J133" s="98"/>
      <c r="K133" s="98"/>
      <c r="L133" s="98"/>
      <c r="M133" s="98"/>
    </row>
    <row r="134" spans="10:13" ht="12.75">
      <c r="J134" s="98"/>
      <c r="K134" s="98"/>
      <c r="L134" s="98"/>
      <c r="M134" s="98"/>
    </row>
    <row r="135" spans="10:13" ht="12.75">
      <c r="J135" s="98"/>
      <c r="K135" s="98"/>
      <c r="L135" s="98"/>
      <c r="M135" s="98"/>
    </row>
    <row r="136" spans="10:13" ht="12.75">
      <c r="J136" s="98"/>
      <c r="K136" s="98"/>
      <c r="L136" s="98"/>
      <c r="M136" s="98"/>
    </row>
    <row r="137" spans="10:13" ht="12.75">
      <c r="J137" s="98"/>
      <c r="K137" s="98"/>
      <c r="L137" s="98"/>
      <c r="M137" s="98"/>
    </row>
    <row r="138" spans="10:13" ht="12.75">
      <c r="J138" s="98"/>
      <c r="K138" s="98"/>
      <c r="L138" s="98"/>
      <c r="M138" s="98"/>
    </row>
    <row r="139" spans="10:13" ht="12.75">
      <c r="J139" s="98"/>
      <c r="K139" s="98"/>
      <c r="L139" s="98"/>
      <c r="M139" s="98"/>
    </row>
    <row r="140" spans="10:13" ht="12.75">
      <c r="J140" s="98"/>
      <c r="K140" s="98"/>
      <c r="L140" s="98"/>
      <c r="M140" s="98"/>
    </row>
    <row r="141" spans="10:13" ht="12.75">
      <c r="J141" s="98"/>
      <c r="K141" s="98"/>
      <c r="L141" s="98"/>
      <c r="M141" s="98"/>
    </row>
    <row r="142" spans="10:13" ht="12.75">
      <c r="J142" s="98"/>
      <c r="K142" s="98"/>
      <c r="L142" s="98"/>
      <c r="M142" s="98"/>
    </row>
    <row r="143" spans="10:13" ht="12.75">
      <c r="J143" s="98"/>
      <c r="K143" s="98"/>
      <c r="L143" s="98"/>
      <c r="M143" s="98"/>
    </row>
    <row r="144" spans="10:13" ht="12.75">
      <c r="J144" s="98"/>
      <c r="K144" s="98"/>
      <c r="L144" s="98"/>
      <c r="M144" s="98"/>
    </row>
    <row r="145" spans="10:13" ht="12.75">
      <c r="J145" s="98"/>
      <c r="K145" s="98"/>
      <c r="L145" s="98"/>
      <c r="M145" s="98"/>
    </row>
    <row r="146" spans="10:13" ht="12.75">
      <c r="J146" s="98"/>
      <c r="K146" s="98"/>
      <c r="L146" s="98"/>
      <c r="M146" s="98"/>
    </row>
    <row r="147" spans="10:13" ht="12.75">
      <c r="J147" s="98"/>
      <c r="K147" s="98"/>
      <c r="L147" s="98"/>
      <c r="M147" s="98"/>
    </row>
    <row r="148" spans="10:13" ht="12.75">
      <c r="J148" s="98"/>
      <c r="K148" s="98"/>
      <c r="L148" s="98"/>
      <c r="M148" s="98"/>
    </row>
    <row r="149" spans="10:13" ht="12.75">
      <c r="J149" s="98"/>
      <c r="K149" s="98"/>
      <c r="L149" s="98"/>
      <c r="M149" s="98"/>
    </row>
    <row r="150" spans="10:13" ht="12.75">
      <c r="J150" s="98"/>
      <c r="K150" s="98"/>
      <c r="L150" s="98"/>
      <c r="M150" s="98"/>
    </row>
    <row r="151" spans="10:13" ht="12.75">
      <c r="J151" s="98"/>
      <c r="K151" s="98"/>
      <c r="L151" s="98"/>
      <c r="M151" s="98"/>
    </row>
    <row r="152" spans="10:13" ht="12.75">
      <c r="J152" s="98"/>
      <c r="K152" s="98"/>
      <c r="L152" s="98"/>
      <c r="M152" s="98"/>
    </row>
    <row r="153" spans="10:13" ht="12.75">
      <c r="J153" s="98"/>
      <c r="K153" s="98"/>
      <c r="L153" s="98"/>
      <c r="M153" s="98"/>
    </row>
    <row r="154" spans="10:13" ht="12.75">
      <c r="J154" s="98"/>
      <c r="K154" s="98"/>
      <c r="L154" s="98"/>
      <c r="M154" s="98"/>
    </row>
    <row r="155" spans="10:13" ht="12.75">
      <c r="J155" s="98"/>
      <c r="K155" s="98"/>
      <c r="L155" s="98"/>
      <c r="M155" s="98"/>
    </row>
    <row r="156" spans="10:13" ht="12.75">
      <c r="J156" s="98"/>
      <c r="K156" s="98"/>
      <c r="L156" s="98"/>
      <c r="M156" s="98"/>
    </row>
    <row r="157" spans="10:13" ht="12.75">
      <c r="J157" s="98"/>
      <c r="K157" s="98"/>
      <c r="L157" s="98"/>
      <c r="M157" s="98"/>
    </row>
    <row r="158" spans="10:13" ht="12.75">
      <c r="J158" s="98"/>
      <c r="K158" s="98"/>
      <c r="L158" s="98"/>
      <c r="M158" s="98"/>
    </row>
    <row r="159" spans="10:13" ht="12.75">
      <c r="J159" s="98"/>
      <c r="K159" s="98"/>
      <c r="L159" s="98"/>
      <c r="M159" s="98"/>
    </row>
    <row r="160" spans="10:13" ht="12.75">
      <c r="J160" s="98"/>
      <c r="K160" s="98"/>
      <c r="L160" s="98"/>
      <c r="M160" s="98"/>
    </row>
    <row r="161" spans="10:13" ht="12.75">
      <c r="J161" s="98"/>
      <c r="K161" s="98"/>
      <c r="L161" s="98"/>
      <c r="M161" s="98"/>
    </row>
    <row r="162" spans="10:13" ht="12.75">
      <c r="J162" s="98"/>
      <c r="K162" s="98"/>
      <c r="L162" s="98"/>
      <c r="M162" s="98"/>
    </row>
    <row r="163" spans="10:13" ht="12.75">
      <c r="J163" s="98"/>
      <c r="K163" s="98"/>
      <c r="L163" s="98"/>
      <c r="M163" s="98"/>
    </row>
    <row r="164" spans="10:13" ht="12.75">
      <c r="J164" s="98"/>
      <c r="K164" s="98"/>
      <c r="L164" s="98"/>
      <c r="M164" s="98"/>
    </row>
    <row r="165" spans="10:13" ht="12.75">
      <c r="J165" s="98"/>
      <c r="K165" s="98"/>
      <c r="L165" s="98"/>
      <c r="M165" s="98"/>
    </row>
    <row r="166" spans="10:13" ht="12.75">
      <c r="J166" s="98"/>
      <c r="K166" s="98"/>
      <c r="L166" s="98"/>
      <c r="M166" s="98"/>
    </row>
    <row r="167" spans="10:13" ht="12.75">
      <c r="J167" s="98"/>
      <c r="K167" s="98"/>
      <c r="L167" s="98"/>
      <c r="M167" s="98"/>
    </row>
    <row r="168" spans="10:13" ht="12.75">
      <c r="J168" s="98"/>
      <c r="K168" s="98"/>
      <c r="L168" s="98"/>
      <c r="M168" s="98"/>
    </row>
    <row r="169" spans="10:13" ht="12.75">
      <c r="J169" s="98"/>
      <c r="K169" s="98"/>
      <c r="L169" s="98"/>
      <c r="M169" s="98"/>
    </row>
    <row r="170" spans="10:13" ht="12.75">
      <c r="J170" s="98"/>
      <c r="K170" s="98"/>
      <c r="L170" s="98"/>
      <c r="M170" s="98"/>
    </row>
    <row r="171" spans="10:13" ht="12.75">
      <c r="J171" s="98"/>
      <c r="K171" s="98"/>
      <c r="L171" s="98"/>
      <c r="M171" s="98"/>
    </row>
    <row r="172" spans="10:13" ht="12.75">
      <c r="J172" s="98"/>
      <c r="K172" s="98"/>
      <c r="L172" s="98"/>
      <c r="M172" s="98"/>
    </row>
    <row r="173" spans="10:13" ht="12.75">
      <c r="J173" s="98"/>
      <c r="K173" s="98"/>
      <c r="L173" s="98"/>
      <c r="M173" s="98"/>
    </row>
    <row r="174" spans="10:13" ht="12.75">
      <c r="J174" s="98"/>
      <c r="K174" s="98"/>
      <c r="L174" s="98"/>
      <c r="M174" s="98"/>
    </row>
    <row r="175" spans="10:13" ht="12.75">
      <c r="J175" s="98"/>
      <c r="K175" s="98"/>
      <c r="L175" s="98"/>
      <c r="M175" s="98"/>
    </row>
    <row r="176" spans="10:13" ht="12.75">
      <c r="J176" s="98"/>
      <c r="K176" s="98"/>
      <c r="L176" s="98"/>
      <c r="M176" s="98"/>
    </row>
    <row r="177" spans="10:13" ht="12.75">
      <c r="J177" s="98"/>
      <c r="K177" s="98"/>
      <c r="L177" s="98"/>
      <c r="M177" s="98"/>
    </row>
    <row r="178" spans="10:13" ht="12.75">
      <c r="J178" s="98"/>
      <c r="K178" s="98"/>
      <c r="L178" s="98"/>
      <c r="M178" s="98"/>
    </row>
    <row r="179" spans="10:13" ht="12.75">
      <c r="J179" s="98"/>
      <c r="K179" s="98"/>
      <c r="L179" s="98"/>
      <c r="M179" s="98"/>
    </row>
    <row r="180" spans="10:13" ht="12.75">
      <c r="J180" s="98"/>
      <c r="K180" s="98"/>
      <c r="L180" s="98"/>
      <c r="M180" s="98"/>
    </row>
    <row r="181" spans="10:13" ht="12.75">
      <c r="J181" s="98"/>
      <c r="K181" s="98"/>
      <c r="L181" s="98"/>
      <c r="M181" s="98"/>
    </row>
    <row r="182" spans="10:13" ht="12.75">
      <c r="J182" s="98"/>
      <c r="K182" s="98"/>
      <c r="L182" s="98"/>
      <c r="M182" s="98"/>
    </row>
    <row r="183" spans="10:13" ht="12.75">
      <c r="J183" s="98"/>
      <c r="K183" s="98"/>
      <c r="L183" s="98"/>
      <c r="M183" s="98"/>
    </row>
    <row r="184" spans="10:13" ht="12.75">
      <c r="J184" s="98"/>
      <c r="K184" s="98"/>
      <c r="L184" s="98"/>
      <c r="M184" s="98"/>
    </row>
    <row r="185" spans="10:13" ht="12.75">
      <c r="J185" s="98"/>
      <c r="K185" s="98"/>
      <c r="L185" s="98"/>
      <c r="M185" s="98"/>
    </row>
    <row r="186" spans="10:13" ht="12.75">
      <c r="J186" s="98"/>
      <c r="K186" s="98"/>
      <c r="L186" s="98"/>
      <c r="M186" s="98"/>
    </row>
    <row r="187" spans="10:13" ht="12.75">
      <c r="J187" s="98"/>
      <c r="K187" s="98"/>
      <c r="L187" s="98"/>
      <c r="M187" s="98"/>
    </row>
    <row r="188" spans="10:13" ht="12.75">
      <c r="J188" s="98"/>
      <c r="K188" s="98"/>
      <c r="L188" s="98"/>
      <c r="M188" s="98"/>
    </row>
    <row r="189" spans="10:13" ht="12.75">
      <c r="J189" s="98"/>
      <c r="K189" s="98"/>
      <c r="L189" s="98"/>
      <c r="M189" s="98"/>
    </row>
    <row r="190" spans="10:13" ht="12.75">
      <c r="J190" s="98"/>
      <c r="K190" s="98"/>
      <c r="L190" s="98"/>
      <c r="M190" s="98"/>
    </row>
    <row r="191" spans="10:13" ht="12.75">
      <c r="J191" s="98"/>
      <c r="K191" s="98"/>
      <c r="L191" s="98"/>
      <c r="M191" s="98"/>
    </row>
    <row r="192" spans="10:13" ht="12.75">
      <c r="J192" s="98"/>
      <c r="K192" s="98"/>
      <c r="L192" s="98"/>
      <c r="M192" s="98"/>
    </row>
    <row r="193" spans="10:13" ht="12.75">
      <c r="J193" s="98"/>
      <c r="K193" s="98"/>
      <c r="L193" s="98"/>
      <c r="M193" s="98"/>
    </row>
    <row r="194" spans="10:13" ht="12.75">
      <c r="J194" s="98"/>
      <c r="K194" s="98"/>
      <c r="L194" s="98"/>
      <c r="M194" s="98"/>
    </row>
    <row r="195" spans="10:13" ht="12.75">
      <c r="J195" s="98"/>
      <c r="K195" s="98"/>
      <c r="L195" s="98"/>
      <c r="M195" s="98"/>
    </row>
    <row r="196" spans="10:13" ht="12.75">
      <c r="J196" s="98"/>
      <c r="K196" s="98"/>
      <c r="L196" s="98"/>
      <c r="M196" s="98"/>
    </row>
    <row r="197" spans="10:13" ht="12.75">
      <c r="J197" s="98"/>
      <c r="K197" s="98"/>
      <c r="L197" s="98"/>
      <c r="M197" s="98"/>
    </row>
    <row r="198" spans="10:13" ht="12.75">
      <c r="J198" s="98"/>
      <c r="K198" s="98"/>
      <c r="L198" s="98"/>
      <c r="M198" s="98"/>
    </row>
    <row r="199" spans="10:13" ht="12.75">
      <c r="J199" s="98"/>
      <c r="K199" s="98"/>
      <c r="L199" s="98"/>
      <c r="M199" s="98"/>
    </row>
    <row r="200" spans="10:13" ht="12.75">
      <c r="J200" s="98"/>
      <c r="K200" s="98"/>
      <c r="L200" s="98"/>
      <c r="M200" s="98"/>
    </row>
    <row r="201" spans="10:13" ht="12.75">
      <c r="J201" s="98"/>
      <c r="K201" s="98"/>
      <c r="L201" s="98"/>
      <c r="M201" s="98"/>
    </row>
    <row r="202" spans="10:13" ht="12.75">
      <c r="J202" s="98"/>
      <c r="K202" s="98"/>
      <c r="L202" s="98"/>
      <c r="M202" s="98"/>
    </row>
    <row r="203" spans="10:13" ht="12.75">
      <c r="J203" s="98"/>
      <c r="K203" s="98"/>
      <c r="L203" s="98"/>
      <c r="M203" s="98"/>
    </row>
    <row r="204" spans="10:13" ht="12.75">
      <c r="J204" s="98"/>
      <c r="K204" s="98"/>
      <c r="L204" s="98"/>
      <c r="M204" s="98"/>
    </row>
    <row r="205" spans="10:13" ht="12.75">
      <c r="J205" s="98"/>
      <c r="K205" s="98"/>
      <c r="L205" s="98"/>
      <c r="M205" s="98"/>
    </row>
    <row r="206" spans="10:13" ht="12.75">
      <c r="J206" s="98"/>
      <c r="K206" s="98"/>
      <c r="L206" s="98"/>
      <c r="M206" s="98"/>
    </row>
    <row r="207" spans="10:13" ht="12.75">
      <c r="J207" s="98"/>
      <c r="K207" s="98"/>
      <c r="L207" s="98"/>
      <c r="M207" s="98"/>
    </row>
    <row r="208" spans="10:13" ht="12.75">
      <c r="J208" s="98"/>
      <c r="K208" s="98"/>
      <c r="L208" s="98"/>
      <c r="M208" s="98"/>
    </row>
    <row r="209" spans="10:13" ht="12.75">
      <c r="J209" s="98"/>
      <c r="K209" s="98"/>
      <c r="L209" s="98"/>
      <c r="M209" s="98"/>
    </row>
    <row r="210" spans="10:13" ht="12.75">
      <c r="J210" s="98"/>
      <c r="K210" s="98"/>
      <c r="L210" s="98"/>
      <c r="M210" s="98"/>
    </row>
    <row r="211" spans="10:13" ht="12.75">
      <c r="J211" s="98"/>
      <c r="K211" s="98"/>
      <c r="L211" s="98"/>
      <c r="M211" s="98"/>
    </row>
    <row r="212" spans="10:13" ht="12.75">
      <c r="J212" s="98"/>
      <c r="K212" s="98"/>
      <c r="L212" s="98"/>
      <c r="M212" s="98"/>
    </row>
    <row r="213" spans="10:13" ht="12.75">
      <c r="J213" s="98"/>
      <c r="K213" s="98"/>
      <c r="L213" s="98"/>
      <c r="M213" s="98"/>
    </row>
    <row r="214" spans="10:13" ht="12.75">
      <c r="J214" s="98"/>
      <c r="K214" s="98"/>
      <c r="L214" s="98"/>
      <c r="M214" s="98"/>
    </row>
    <row r="215" spans="10:13" ht="12.75">
      <c r="J215" s="98"/>
      <c r="K215" s="98"/>
      <c r="L215" s="98"/>
      <c r="M215" s="98"/>
    </row>
    <row r="216" spans="10:13" ht="12.75">
      <c r="J216" s="98"/>
      <c r="M216" s="98"/>
    </row>
  </sheetData>
  <sheetProtection/>
  <hyperlinks>
    <hyperlink ref="G55" r:id="rId1" display="www.sentenca.com.br"/>
  </hyperlinks>
  <printOptions/>
  <pageMargins left="1.299212598425197" right="0.9055118110236221" top="0.984251968503937" bottom="0.5905511811023623" header="0.31496062992125984" footer="0.31496062992125984"/>
  <pageSetup horizontalDpi="600" verticalDpi="600" orientation="landscape" paperSize="9" r:id="rId2"/>
  <headerFooter>
    <oddHeader>&amp;R&amp;"Tahoma,Normal"&amp;8
Anexo: 03
Folha : 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22">
      <selection activeCell="V12" sqref="V12"/>
    </sheetView>
  </sheetViews>
  <sheetFormatPr defaultColWidth="11.421875" defaultRowHeight="12.75"/>
  <cols>
    <col min="1" max="1" width="5.7109375" style="38" customWidth="1"/>
    <col min="2" max="2" width="1.7109375" style="38" customWidth="1"/>
    <col min="3" max="3" width="15.8515625" style="38" customWidth="1"/>
    <col min="4" max="4" width="7.57421875" style="38" customWidth="1"/>
    <col min="5" max="5" width="6.140625" style="38" customWidth="1"/>
    <col min="6" max="6" width="5.57421875" style="38" customWidth="1"/>
    <col min="7" max="7" width="7.421875" style="38" customWidth="1"/>
    <col min="8" max="8" width="4.57421875" style="38" customWidth="1"/>
    <col min="9" max="9" width="4.7109375" style="38" customWidth="1"/>
    <col min="10" max="10" width="6.7109375" style="38" customWidth="1"/>
    <col min="11" max="11" width="9.140625" style="38" customWidth="1"/>
    <col min="12" max="12" width="8.8515625" style="11" customWidth="1"/>
    <col min="13" max="13" width="9.00390625" style="11" customWidth="1"/>
    <col min="14" max="14" width="10.57421875" style="38" customWidth="1"/>
    <col min="15" max="15" width="9.421875" style="38" customWidth="1"/>
    <col min="16" max="16" width="10.57421875" style="38" customWidth="1"/>
    <col min="17" max="17" width="9.7109375" style="38" customWidth="1"/>
    <col min="18" max="18" width="13.140625" style="38" customWidth="1"/>
    <col min="19" max="19" width="11.421875" style="38" customWidth="1"/>
    <col min="20" max="20" width="12.57421875" style="128" customWidth="1"/>
    <col min="21" max="16384" width="11.421875" style="38" customWidth="1"/>
  </cols>
  <sheetData>
    <row r="1" spans="1:4" s="322" customFormat="1" ht="14.25" customHeight="1">
      <c r="A1" s="321" t="s">
        <v>319</v>
      </c>
      <c r="B1" s="321"/>
      <c r="C1" s="321"/>
      <c r="D1" s="321"/>
    </row>
    <row r="2" spans="1:4" s="170" customFormat="1" ht="10.5" customHeight="1">
      <c r="A2" s="169"/>
      <c r="B2" s="243"/>
      <c r="C2" s="169"/>
      <c r="D2" s="169"/>
    </row>
    <row r="3" spans="1:4" s="170" customFormat="1" ht="10.5" customHeight="1">
      <c r="A3" s="169"/>
      <c r="B3" s="243"/>
      <c r="C3" s="169"/>
      <c r="D3" s="169"/>
    </row>
    <row r="4" spans="1:15" ht="10.5" customHeight="1">
      <c r="A4" s="38" t="s">
        <v>267</v>
      </c>
      <c r="L4" s="12"/>
      <c r="M4" s="12"/>
      <c r="N4" s="217"/>
      <c r="O4" s="217"/>
    </row>
    <row r="5" spans="1:15" ht="10.5" customHeight="1">
      <c r="A5" s="59"/>
      <c r="B5" s="59"/>
      <c r="L5" s="13"/>
      <c r="M5" s="13"/>
      <c r="N5" s="217"/>
      <c r="O5" s="217"/>
    </row>
    <row r="6" spans="1:2" s="1" customFormat="1" ht="10.5" customHeight="1">
      <c r="A6" s="1" t="s">
        <v>310</v>
      </c>
      <c r="B6" s="244"/>
    </row>
    <row r="7" spans="1:2" s="1" customFormat="1" ht="10.5" customHeight="1">
      <c r="A7" s="1" t="s">
        <v>311</v>
      </c>
      <c r="B7" s="244"/>
    </row>
    <row r="8" spans="1:2" s="1" customFormat="1" ht="10.5" customHeight="1">
      <c r="A8" s="1" t="s">
        <v>312</v>
      </c>
      <c r="B8" s="244"/>
    </row>
    <row r="9" spans="1:2" s="1" customFormat="1" ht="10.5" customHeight="1">
      <c r="A9" s="1" t="s">
        <v>273</v>
      </c>
      <c r="B9" s="244"/>
    </row>
    <row r="10" spans="12:15" ht="15" customHeight="1" thickBot="1">
      <c r="L10" s="14"/>
      <c r="M10" s="14"/>
      <c r="N10" s="98"/>
      <c r="O10" s="98"/>
    </row>
    <row r="11" spans="1:18" ht="12" thickBot="1" thickTop="1">
      <c r="A11" s="326" t="s">
        <v>1</v>
      </c>
      <c r="B11" s="327"/>
      <c r="C11" s="328"/>
      <c r="D11" s="4" t="s">
        <v>2</v>
      </c>
      <c r="E11" s="4" t="s">
        <v>3</v>
      </c>
      <c r="F11" s="4" t="s">
        <v>4</v>
      </c>
      <c r="G11" s="4" t="s">
        <v>5</v>
      </c>
      <c r="H11" s="4" t="s">
        <v>6</v>
      </c>
      <c r="I11" s="4" t="s">
        <v>7</v>
      </c>
      <c r="J11" s="326" t="s">
        <v>8</v>
      </c>
      <c r="K11" s="328"/>
      <c r="L11" s="16" t="s">
        <v>13</v>
      </c>
      <c r="M11" s="16" t="s">
        <v>47</v>
      </c>
      <c r="N11" s="100" t="s">
        <v>48</v>
      </c>
      <c r="O11" s="100" t="s">
        <v>49</v>
      </c>
      <c r="P11" s="100" t="s">
        <v>54</v>
      </c>
      <c r="Q11" s="100" t="s">
        <v>55</v>
      </c>
      <c r="R11" s="100" t="s">
        <v>56</v>
      </c>
    </row>
    <row r="12" spans="12:19" ht="14.25" thickBot="1" thickTop="1">
      <c r="L12" s="17"/>
      <c r="M12" s="17"/>
      <c r="N12" s="14"/>
      <c r="O12" s="14"/>
      <c r="P12" s="14"/>
      <c r="Q12" s="14"/>
      <c r="R12" s="14"/>
      <c r="S12" s="11"/>
    </row>
    <row r="13" spans="1:20" s="29" customFormat="1" ht="11.25" thickTop="1">
      <c r="A13" s="66" t="s">
        <v>9</v>
      </c>
      <c r="B13" s="200" t="s">
        <v>0</v>
      </c>
      <c r="C13" s="201" t="s">
        <v>182</v>
      </c>
      <c r="D13" s="201" t="s">
        <v>303</v>
      </c>
      <c r="E13" s="33" t="s">
        <v>304</v>
      </c>
      <c r="F13" s="33" t="s">
        <v>10</v>
      </c>
      <c r="G13" s="33" t="s">
        <v>183</v>
      </c>
      <c r="H13" s="33" t="s">
        <v>184</v>
      </c>
      <c r="I13" s="33" t="s">
        <v>184</v>
      </c>
      <c r="J13" s="329" t="s">
        <v>306</v>
      </c>
      <c r="K13" s="330"/>
      <c r="L13" s="202" t="s">
        <v>127</v>
      </c>
      <c r="M13" s="103" t="s">
        <v>14</v>
      </c>
      <c r="N13" s="19" t="s">
        <v>11</v>
      </c>
      <c r="O13" s="19" t="s">
        <v>15</v>
      </c>
      <c r="P13" s="19" t="s">
        <v>50</v>
      </c>
      <c r="Q13" s="19" t="s">
        <v>17</v>
      </c>
      <c r="R13" s="20" t="s">
        <v>18</v>
      </c>
      <c r="S13" s="69"/>
      <c r="T13" s="70"/>
    </row>
    <row r="14" spans="1:20" s="29" customFormat="1" ht="10.5">
      <c r="A14" s="67"/>
      <c r="B14" s="162"/>
      <c r="C14" s="164"/>
      <c r="D14" s="164" t="s">
        <v>302</v>
      </c>
      <c r="E14" s="35" t="s">
        <v>302</v>
      </c>
      <c r="F14" s="35" t="s">
        <v>185</v>
      </c>
      <c r="G14" s="35" t="s">
        <v>186</v>
      </c>
      <c r="H14" s="35"/>
      <c r="I14" s="107"/>
      <c r="J14" s="35" t="s">
        <v>187</v>
      </c>
      <c r="K14" s="164" t="s">
        <v>188</v>
      </c>
      <c r="L14" s="203" t="s">
        <v>189</v>
      </c>
      <c r="M14" s="106" t="s">
        <v>69</v>
      </c>
      <c r="N14" s="22" t="s">
        <v>20</v>
      </c>
      <c r="O14" s="22" t="s">
        <v>14</v>
      </c>
      <c r="P14" s="22" t="s">
        <v>25</v>
      </c>
      <c r="Q14" s="22" t="s">
        <v>21</v>
      </c>
      <c r="R14" s="23" t="s">
        <v>22</v>
      </c>
      <c r="S14" s="69"/>
      <c r="T14" s="70"/>
    </row>
    <row r="15" spans="1:20" s="29" customFormat="1" ht="10.5">
      <c r="A15" s="67"/>
      <c r="B15" s="162"/>
      <c r="C15" s="164"/>
      <c r="D15" s="164" t="s">
        <v>128</v>
      </c>
      <c r="E15" s="35" t="s">
        <v>128</v>
      </c>
      <c r="F15" s="107" t="s">
        <v>74</v>
      </c>
      <c r="G15" s="107" t="s">
        <v>128</v>
      </c>
      <c r="H15" s="35"/>
      <c r="I15" s="107"/>
      <c r="J15" s="35" t="s">
        <v>191</v>
      </c>
      <c r="K15" s="164" t="s">
        <v>192</v>
      </c>
      <c r="L15" s="203" t="s">
        <v>193</v>
      </c>
      <c r="M15" s="106" t="s">
        <v>194</v>
      </c>
      <c r="N15" s="22" t="s">
        <v>23</v>
      </c>
      <c r="O15" s="22" t="s">
        <v>24</v>
      </c>
      <c r="P15" s="108" t="s">
        <v>27</v>
      </c>
      <c r="Q15" s="22" t="s">
        <v>16</v>
      </c>
      <c r="R15" s="23" t="s">
        <v>268</v>
      </c>
      <c r="S15" s="69"/>
      <c r="T15" s="70"/>
    </row>
    <row r="16" spans="1:20" s="29" customFormat="1" ht="10.5">
      <c r="A16" s="67"/>
      <c r="B16" s="162"/>
      <c r="C16" s="164"/>
      <c r="D16" s="164" t="s">
        <v>196</v>
      </c>
      <c r="E16" s="35" t="s">
        <v>196</v>
      </c>
      <c r="F16" s="107"/>
      <c r="G16" s="107" t="s">
        <v>196</v>
      </c>
      <c r="H16" s="107"/>
      <c r="I16" s="107"/>
      <c r="J16" s="35"/>
      <c r="K16" s="164" t="s">
        <v>195</v>
      </c>
      <c r="L16" s="203"/>
      <c r="M16" s="106" t="s">
        <v>193</v>
      </c>
      <c r="N16" s="22" t="s">
        <v>26</v>
      </c>
      <c r="O16" s="22"/>
      <c r="P16" s="109" t="s">
        <v>28</v>
      </c>
      <c r="Q16" s="22"/>
      <c r="R16" s="23" t="s">
        <v>269</v>
      </c>
      <c r="S16" s="69"/>
      <c r="T16" s="70"/>
    </row>
    <row r="17" spans="1:20" s="29" customFormat="1" ht="10.5">
      <c r="A17" s="67"/>
      <c r="B17" s="162"/>
      <c r="C17" s="164"/>
      <c r="D17" s="164" t="s">
        <v>190</v>
      </c>
      <c r="E17" s="204"/>
      <c r="F17" s="205"/>
      <c r="G17" s="205"/>
      <c r="H17" s="107"/>
      <c r="I17" s="107"/>
      <c r="J17" s="206"/>
      <c r="K17" s="232" t="s">
        <v>191</v>
      </c>
      <c r="L17" s="203"/>
      <c r="M17" s="106"/>
      <c r="N17" s="22" t="s">
        <v>206</v>
      </c>
      <c r="O17" s="22"/>
      <c r="P17" s="229" t="s">
        <v>279</v>
      </c>
      <c r="Q17" s="22"/>
      <c r="R17" s="24" t="s">
        <v>270</v>
      </c>
      <c r="S17" s="69"/>
      <c r="T17" s="70"/>
    </row>
    <row r="18" spans="1:20" s="29" customFormat="1" ht="11.25" thickBot="1">
      <c r="A18" s="195"/>
      <c r="B18" s="113"/>
      <c r="C18" s="184"/>
      <c r="D18" s="184"/>
      <c r="E18" s="37"/>
      <c r="F18" s="37"/>
      <c r="G18" s="37" t="s">
        <v>305</v>
      </c>
      <c r="H18" s="37"/>
      <c r="I18" s="114"/>
      <c r="J18" s="331" t="s">
        <v>197</v>
      </c>
      <c r="K18" s="332"/>
      <c r="L18" s="207" t="s">
        <v>198</v>
      </c>
      <c r="M18" s="115" t="s">
        <v>199</v>
      </c>
      <c r="N18" s="236">
        <v>41944</v>
      </c>
      <c r="O18" s="26" t="s">
        <v>200</v>
      </c>
      <c r="P18" s="116" t="s">
        <v>280</v>
      </c>
      <c r="Q18" s="26" t="s">
        <v>307</v>
      </c>
      <c r="R18" s="27" t="s">
        <v>281</v>
      </c>
      <c r="S18" s="69"/>
      <c r="T18" s="70"/>
    </row>
    <row r="19" spans="1:20" s="29" customFormat="1" ht="12.75" customHeight="1" thickTop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23"/>
      <c r="M19" s="323"/>
      <c r="N19" s="98"/>
      <c r="O19" s="98"/>
      <c r="T19" s="256" t="s">
        <v>226</v>
      </c>
    </row>
    <row r="20" spans="1:20" ht="10.5" customHeight="1">
      <c r="A20" s="130">
        <f>'01'!A21</f>
        <v>38899</v>
      </c>
      <c r="B20" s="306" t="s">
        <v>0</v>
      </c>
      <c r="C20" s="5"/>
      <c r="D20" s="5">
        <f>'02'!D22</f>
        <v>2</v>
      </c>
      <c r="E20" s="98"/>
      <c r="F20" s="217"/>
      <c r="G20" s="98"/>
      <c r="H20" s="98"/>
      <c r="I20" s="98"/>
      <c r="J20" s="98"/>
      <c r="K20" s="324"/>
      <c r="L20" s="324"/>
      <c r="M20" s="324"/>
      <c r="N20" s="28">
        <f>'02'!J22</f>
        <v>1.0799904</v>
      </c>
      <c r="O20" s="121">
        <f aca="true" t="shared" si="0" ref="O20:O52">M20*N20</f>
        <v>0</v>
      </c>
      <c r="P20" s="121">
        <f>'03'!J20</f>
        <v>66.03</v>
      </c>
      <c r="Q20" s="121">
        <f aca="true" t="shared" si="1" ref="Q20:Q52">O20*P20%</f>
        <v>0</v>
      </c>
      <c r="R20" s="121">
        <f aca="true" t="shared" si="2" ref="R20:R52">O20+Q20</f>
        <v>0</v>
      </c>
      <c r="T20" s="254">
        <f aca="true" t="shared" si="3" ref="T20:T52">L20*N20</f>
        <v>0</v>
      </c>
    </row>
    <row r="21" spans="1:20" ht="10.5" customHeight="1">
      <c r="A21" s="130">
        <f>'01'!A22</f>
        <v>38930</v>
      </c>
      <c r="B21" s="306" t="s">
        <v>0</v>
      </c>
      <c r="C21" s="5"/>
      <c r="D21" s="5">
        <f>'02'!D23</f>
        <v>25</v>
      </c>
      <c r="E21" s="2"/>
      <c r="F21" s="219"/>
      <c r="G21" s="2"/>
      <c r="H21" s="208"/>
      <c r="I21" s="208"/>
      <c r="J21" s="2"/>
      <c r="K21" s="2"/>
      <c r="L21" s="212"/>
      <c r="M21" s="212"/>
      <c r="N21" s="28">
        <f>'02'!J23</f>
        <v>1.07736594</v>
      </c>
      <c r="O21" s="121">
        <f t="shared" si="0"/>
        <v>0</v>
      </c>
      <c r="P21" s="121">
        <f>'03'!J21</f>
        <v>66.03</v>
      </c>
      <c r="Q21" s="121">
        <f t="shared" si="1"/>
        <v>0</v>
      </c>
      <c r="R21" s="121">
        <f t="shared" si="2"/>
        <v>0</v>
      </c>
      <c r="T21" s="254">
        <f t="shared" si="3"/>
        <v>0</v>
      </c>
    </row>
    <row r="22" spans="1:20" ht="10.5" customHeight="1">
      <c r="A22" s="130">
        <f>'01'!A23</f>
        <v>38961</v>
      </c>
      <c r="B22" s="306" t="s">
        <v>0</v>
      </c>
      <c r="C22" s="5"/>
      <c r="D22" s="5">
        <f>'02'!D24</f>
        <v>22</v>
      </c>
      <c r="E22" s="210"/>
      <c r="F22" s="219"/>
      <c r="G22" s="210"/>
      <c r="H22" s="208"/>
      <c r="I22" s="208"/>
      <c r="J22" s="2"/>
      <c r="K22" s="2"/>
      <c r="L22" s="212"/>
      <c r="M22" s="212"/>
      <c r="N22" s="28">
        <f>'02'!J24</f>
        <v>1.07572975</v>
      </c>
      <c r="O22" s="121">
        <f t="shared" si="0"/>
        <v>0</v>
      </c>
      <c r="P22" s="121">
        <f>'03'!J22</f>
        <v>66.03</v>
      </c>
      <c r="Q22" s="121">
        <f t="shared" si="1"/>
        <v>0</v>
      </c>
      <c r="R22" s="121">
        <f t="shared" si="2"/>
        <v>0</v>
      </c>
      <c r="T22" s="254">
        <f t="shared" si="3"/>
        <v>0</v>
      </c>
    </row>
    <row r="23" spans="1:20" ht="10.5" customHeight="1">
      <c r="A23" s="130">
        <f>'01'!A24</f>
        <v>38991</v>
      </c>
      <c r="B23" s="306" t="s">
        <v>0</v>
      </c>
      <c r="C23" s="5"/>
      <c r="D23" s="5">
        <f>'02'!D25</f>
        <v>23</v>
      </c>
      <c r="E23" s="2"/>
      <c r="F23" s="217"/>
      <c r="G23" s="2"/>
      <c r="H23" s="208"/>
      <c r="I23" s="208"/>
      <c r="J23" s="2"/>
      <c r="K23" s="2"/>
      <c r="L23" s="212"/>
      <c r="M23" s="132"/>
      <c r="N23" s="28">
        <f>'02'!J25</f>
        <v>1.07371653</v>
      </c>
      <c r="O23" s="121">
        <f t="shared" si="0"/>
        <v>0</v>
      </c>
      <c r="P23" s="121">
        <f>'03'!J23</f>
        <v>66.03</v>
      </c>
      <c r="Q23" s="121">
        <f t="shared" si="1"/>
        <v>0</v>
      </c>
      <c r="R23" s="121">
        <f t="shared" si="2"/>
        <v>0</v>
      </c>
      <c r="T23" s="254">
        <f t="shared" si="3"/>
        <v>0</v>
      </c>
    </row>
    <row r="24" spans="1:20" ht="10.5" customHeight="1">
      <c r="A24" s="130">
        <f>'01'!A25</f>
        <v>39022</v>
      </c>
      <c r="B24" s="306" t="s">
        <v>0</v>
      </c>
      <c r="C24" s="5"/>
      <c r="D24" s="5">
        <f>'02'!D26</f>
        <v>22</v>
      </c>
      <c r="E24" s="2"/>
      <c r="F24" s="217"/>
      <c r="G24" s="2"/>
      <c r="H24" s="208"/>
      <c r="I24" s="208"/>
      <c r="J24" s="2"/>
      <c r="K24" s="2"/>
      <c r="L24" s="132"/>
      <c r="M24" s="132"/>
      <c r="N24" s="28">
        <f>'02'!J26</f>
        <v>1.07234179</v>
      </c>
      <c r="O24" s="121">
        <f t="shared" si="0"/>
        <v>0</v>
      </c>
      <c r="P24" s="121">
        <f>'03'!J24</f>
        <v>66.03</v>
      </c>
      <c r="Q24" s="121">
        <f t="shared" si="1"/>
        <v>0</v>
      </c>
      <c r="R24" s="121">
        <f t="shared" si="2"/>
        <v>0</v>
      </c>
      <c r="T24" s="254">
        <f t="shared" si="3"/>
        <v>0</v>
      </c>
    </row>
    <row r="25" spans="1:20" ht="10.5" customHeight="1">
      <c r="A25" s="130">
        <f>'01'!A26</f>
        <v>39052</v>
      </c>
      <c r="B25" s="306" t="s">
        <v>0</v>
      </c>
      <c r="C25" s="5" t="s">
        <v>282</v>
      </c>
      <c r="D25" s="5">
        <f>'02'!D27</f>
        <v>13</v>
      </c>
      <c r="E25" s="5">
        <f>SUM(D20:D25)/12</f>
        <v>8.92</v>
      </c>
      <c r="F25" s="218">
        <f>'01'!E26</f>
        <v>6.68</v>
      </c>
      <c r="G25" s="5">
        <f>E25*F25</f>
        <v>59.59</v>
      </c>
      <c r="H25" s="209">
        <v>5</v>
      </c>
      <c r="I25" s="209">
        <v>12</v>
      </c>
      <c r="J25" s="5">
        <f>G25/I25*H25</f>
        <v>24.83</v>
      </c>
      <c r="K25" s="5">
        <f>J25*1.33333</f>
        <v>33.11</v>
      </c>
      <c r="L25" s="121">
        <f>K25*11.2%</f>
        <v>3.71</v>
      </c>
      <c r="M25" s="121">
        <f>K25+L25</f>
        <v>36.82</v>
      </c>
      <c r="N25" s="28">
        <f>'02'!J27</f>
        <v>1.07071217</v>
      </c>
      <c r="O25" s="121">
        <f t="shared" si="0"/>
        <v>39.42</v>
      </c>
      <c r="P25" s="121">
        <f>'03'!J25</f>
        <v>66.03</v>
      </c>
      <c r="Q25" s="121">
        <f t="shared" si="1"/>
        <v>26.03</v>
      </c>
      <c r="R25" s="121">
        <f t="shared" si="2"/>
        <v>65.45</v>
      </c>
      <c r="T25" s="254">
        <f t="shared" si="3"/>
        <v>3.97</v>
      </c>
    </row>
    <row r="26" spans="1:20" ht="10.5" customHeight="1">
      <c r="A26" s="130">
        <f>A25</f>
        <v>39052</v>
      </c>
      <c r="B26" s="306" t="s">
        <v>0</v>
      </c>
      <c r="C26" s="5" t="s">
        <v>202</v>
      </c>
      <c r="D26" s="5">
        <v>0</v>
      </c>
      <c r="E26" s="181">
        <f>SUM(D13:D25)/12</f>
        <v>8.92</v>
      </c>
      <c r="F26" s="220">
        <f>'01'!E26</f>
        <v>6.68</v>
      </c>
      <c r="G26" s="181">
        <f>E26*F26</f>
        <v>59.59</v>
      </c>
      <c r="H26" s="308">
        <v>5</v>
      </c>
      <c r="I26" s="308">
        <v>12</v>
      </c>
      <c r="J26" s="181">
        <v>0</v>
      </c>
      <c r="K26" s="181">
        <f>G26/I26*H26</f>
        <v>24.83</v>
      </c>
      <c r="L26" s="121">
        <f>K26*11.2%</f>
        <v>2.78</v>
      </c>
      <c r="M26" s="121">
        <f>K26+L26</f>
        <v>27.61</v>
      </c>
      <c r="N26" s="122">
        <f>N25</f>
        <v>1.07071217</v>
      </c>
      <c r="O26" s="121">
        <f t="shared" si="0"/>
        <v>29.56</v>
      </c>
      <c r="P26" s="121">
        <f>P25</f>
        <v>66.03</v>
      </c>
      <c r="Q26" s="121">
        <f t="shared" si="1"/>
        <v>19.52</v>
      </c>
      <c r="R26" s="121">
        <f t="shared" si="2"/>
        <v>49.08</v>
      </c>
      <c r="T26" s="254">
        <f t="shared" si="3"/>
        <v>2.98</v>
      </c>
    </row>
    <row r="27" spans="1:20" ht="10.5" customHeight="1">
      <c r="A27" s="130">
        <f>'01'!A27</f>
        <v>39083</v>
      </c>
      <c r="B27" s="306" t="s">
        <v>0</v>
      </c>
      <c r="C27" s="5"/>
      <c r="D27" s="5">
        <f>'02'!D28</f>
        <v>12</v>
      </c>
      <c r="E27" s="2"/>
      <c r="F27" s="217"/>
      <c r="G27" s="2"/>
      <c r="H27" s="208"/>
      <c r="I27" s="208"/>
      <c r="J27" s="2"/>
      <c r="K27" s="2"/>
      <c r="L27" s="132"/>
      <c r="M27" s="132"/>
      <c r="N27" s="28">
        <f>'02'!J28</f>
        <v>1.0683735</v>
      </c>
      <c r="O27" s="121">
        <f t="shared" si="0"/>
        <v>0</v>
      </c>
      <c r="P27" s="121">
        <f>'03'!J26</f>
        <v>66.03</v>
      </c>
      <c r="Q27" s="121">
        <f t="shared" si="1"/>
        <v>0</v>
      </c>
      <c r="R27" s="121">
        <f t="shared" si="2"/>
        <v>0</v>
      </c>
      <c r="T27" s="254">
        <f t="shared" si="3"/>
        <v>0</v>
      </c>
    </row>
    <row r="28" spans="1:20" ht="10.5" customHeight="1">
      <c r="A28" s="130">
        <f>'01'!A28</f>
        <v>39114</v>
      </c>
      <c r="B28" s="306" t="s">
        <v>0</v>
      </c>
      <c r="C28" s="5"/>
      <c r="D28" s="5">
        <f>'02'!D29</f>
        <v>21</v>
      </c>
      <c r="E28" s="98"/>
      <c r="F28" s="217"/>
      <c r="G28" s="98"/>
      <c r="H28" s="98"/>
      <c r="I28" s="98"/>
      <c r="J28" s="98"/>
      <c r="K28" s="98"/>
      <c r="L28" s="98"/>
      <c r="M28" s="98"/>
      <c r="N28" s="28">
        <f>'02'!J29</f>
        <v>1.06760376</v>
      </c>
      <c r="O28" s="121">
        <f t="shared" si="0"/>
        <v>0</v>
      </c>
      <c r="P28" s="121">
        <f>'03'!J27</f>
        <v>66.03</v>
      </c>
      <c r="Q28" s="121">
        <f t="shared" si="1"/>
        <v>0</v>
      </c>
      <c r="R28" s="121">
        <f t="shared" si="2"/>
        <v>0</v>
      </c>
      <c r="T28" s="254">
        <f t="shared" si="3"/>
        <v>0</v>
      </c>
    </row>
    <row r="29" spans="1:20" ht="10.5" customHeight="1">
      <c r="A29" s="130">
        <f>'01'!A29</f>
        <v>39142</v>
      </c>
      <c r="B29" s="306" t="s">
        <v>0</v>
      </c>
      <c r="C29" s="319"/>
      <c r="D29" s="5">
        <f>'02'!D30</f>
        <v>25</v>
      </c>
      <c r="E29" s="210"/>
      <c r="F29" s="217"/>
      <c r="G29" s="210"/>
      <c r="H29" s="211"/>
      <c r="I29" s="211"/>
      <c r="J29" s="210"/>
      <c r="K29" s="210"/>
      <c r="L29" s="212"/>
      <c r="M29" s="212"/>
      <c r="N29" s="28">
        <f>'02'!J30</f>
        <v>1.06560468</v>
      </c>
      <c r="O29" s="121">
        <f t="shared" si="0"/>
        <v>0</v>
      </c>
      <c r="P29" s="121">
        <f>'03'!J28</f>
        <v>66.03</v>
      </c>
      <c r="Q29" s="121">
        <f t="shared" si="1"/>
        <v>0</v>
      </c>
      <c r="R29" s="121">
        <f t="shared" si="2"/>
        <v>0</v>
      </c>
      <c r="T29" s="254">
        <f t="shared" si="3"/>
        <v>0</v>
      </c>
    </row>
    <row r="30" spans="1:20" ht="10.5" customHeight="1">
      <c r="A30" s="130">
        <f>'01'!A30</f>
        <v>39173</v>
      </c>
      <c r="B30" s="306" t="s">
        <v>0</v>
      </c>
      <c r="C30" s="319"/>
      <c r="D30" s="5">
        <f>'02'!D31</f>
        <v>22</v>
      </c>
      <c r="E30" s="2"/>
      <c r="F30" s="217"/>
      <c r="G30" s="2"/>
      <c r="H30" s="208"/>
      <c r="I30" s="208"/>
      <c r="J30" s="2"/>
      <c r="K30" s="2"/>
      <c r="L30" s="132"/>
      <c r="M30" s="132"/>
      <c r="N30" s="28">
        <f>'02'!J31</f>
        <v>1.06425095</v>
      </c>
      <c r="O30" s="121">
        <f t="shared" si="0"/>
        <v>0</v>
      </c>
      <c r="P30" s="121">
        <f>'03'!J29</f>
        <v>66.03</v>
      </c>
      <c r="Q30" s="121">
        <f t="shared" si="1"/>
        <v>0</v>
      </c>
      <c r="R30" s="121">
        <f t="shared" si="2"/>
        <v>0</v>
      </c>
      <c r="T30" s="254">
        <f t="shared" si="3"/>
        <v>0</v>
      </c>
    </row>
    <row r="31" spans="1:20" ht="10.5" customHeight="1">
      <c r="A31" s="130">
        <f>'01'!A31</f>
        <v>39203</v>
      </c>
      <c r="B31" s="306" t="s">
        <v>0</v>
      </c>
      <c r="C31" s="5"/>
      <c r="D31" s="5">
        <f>'02'!D32</f>
        <v>24</v>
      </c>
      <c r="E31" s="98"/>
      <c r="F31" s="217"/>
      <c r="G31" s="98"/>
      <c r="H31" s="98"/>
      <c r="I31" s="98"/>
      <c r="J31" s="98"/>
      <c r="K31" s="98"/>
      <c r="L31" s="98"/>
      <c r="M31" s="98"/>
      <c r="N31" s="28">
        <f>'02'!J32</f>
        <v>1.06245647</v>
      </c>
      <c r="O31" s="121">
        <f t="shared" si="0"/>
        <v>0</v>
      </c>
      <c r="P31" s="121">
        <f>'03'!J30</f>
        <v>66.03</v>
      </c>
      <c r="Q31" s="121">
        <f t="shared" si="1"/>
        <v>0</v>
      </c>
      <c r="R31" s="121">
        <f t="shared" si="2"/>
        <v>0</v>
      </c>
      <c r="T31" s="254">
        <f t="shared" si="3"/>
        <v>0</v>
      </c>
    </row>
    <row r="32" spans="1:20" ht="10.5" customHeight="1">
      <c r="A32" s="130">
        <f>'01'!A32</f>
        <v>39234</v>
      </c>
      <c r="B32" s="306" t="s">
        <v>0</v>
      </c>
      <c r="C32" s="319"/>
      <c r="D32" s="5">
        <f>'02'!D33</f>
        <v>22</v>
      </c>
      <c r="E32" s="2"/>
      <c r="F32" s="217"/>
      <c r="G32" s="2"/>
      <c r="H32" s="208"/>
      <c r="I32" s="208"/>
      <c r="J32" s="2"/>
      <c r="K32" s="2"/>
      <c r="L32" s="132"/>
      <c r="M32" s="132"/>
      <c r="N32" s="28">
        <f>'02'!J33</f>
        <v>1.06144385</v>
      </c>
      <c r="O32" s="121">
        <f t="shared" si="0"/>
        <v>0</v>
      </c>
      <c r="P32" s="121">
        <f>'03'!J31</f>
        <v>66.03</v>
      </c>
      <c r="Q32" s="121">
        <f t="shared" si="1"/>
        <v>0</v>
      </c>
      <c r="R32" s="121">
        <f t="shared" si="2"/>
        <v>0</v>
      </c>
      <c r="T32" s="254">
        <f t="shared" si="3"/>
        <v>0</v>
      </c>
    </row>
    <row r="33" spans="1:20" s="98" customFormat="1" ht="10.5" customHeight="1">
      <c r="A33" s="130">
        <f>'01'!A33</f>
        <v>39264</v>
      </c>
      <c r="B33" s="306" t="s">
        <v>0</v>
      </c>
      <c r="C33" s="5"/>
      <c r="D33" s="5">
        <f>'02'!D34</f>
        <v>24</v>
      </c>
      <c r="E33" s="38"/>
      <c r="F33" s="217"/>
      <c r="G33" s="38"/>
      <c r="H33" s="38"/>
      <c r="I33" s="38"/>
      <c r="J33" s="38"/>
      <c r="K33" s="38"/>
      <c r="N33" s="28">
        <f>'02'!J34</f>
        <v>1.05988687</v>
      </c>
      <c r="O33" s="121">
        <f t="shared" si="0"/>
        <v>0</v>
      </c>
      <c r="P33" s="121">
        <f>'03'!J32</f>
        <v>66.03</v>
      </c>
      <c r="Q33" s="121">
        <f t="shared" si="1"/>
        <v>0</v>
      </c>
      <c r="R33" s="121">
        <f t="shared" si="2"/>
        <v>0</v>
      </c>
      <c r="T33" s="254">
        <f t="shared" si="3"/>
        <v>0</v>
      </c>
    </row>
    <row r="34" spans="1:20" s="98" customFormat="1" ht="10.5" customHeight="1">
      <c r="A34" s="130">
        <f>'01'!A34</f>
        <v>39295</v>
      </c>
      <c r="B34" s="306" t="s">
        <v>0</v>
      </c>
      <c r="C34" s="5"/>
      <c r="D34" s="5">
        <f>'02'!D35</f>
        <v>25</v>
      </c>
      <c r="E34" s="38"/>
      <c r="F34" s="217"/>
      <c r="G34" s="38"/>
      <c r="H34" s="38"/>
      <c r="I34" s="38"/>
      <c r="J34" s="38"/>
      <c r="K34" s="38"/>
      <c r="N34" s="28">
        <f>'02'!J35</f>
        <v>1.05833536</v>
      </c>
      <c r="O34" s="121">
        <f t="shared" si="0"/>
        <v>0</v>
      </c>
      <c r="P34" s="121">
        <f>'03'!J33</f>
        <v>66.03</v>
      </c>
      <c r="Q34" s="121">
        <f t="shared" si="1"/>
        <v>0</v>
      </c>
      <c r="R34" s="121">
        <f t="shared" si="2"/>
        <v>0</v>
      </c>
      <c r="T34" s="254">
        <f t="shared" si="3"/>
        <v>0</v>
      </c>
    </row>
    <row r="35" spans="1:20" s="98" customFormat="1" ht="10.5" customHeight="1">
      <c r="A35" s="130">
        <f>'01'!A35</f>
        <v>39326</v>
      </c>
      <c r="B35" s="306" t="s">
        <v>0</v>
      </c>
      <c r="C35" s="319"/>
      <c r="D35" s="5">
        <f>'02'!D36</f>
        <v>22</v>
      </c>
      <c r="F35" s="217"/>
      <c r="N35" s="28">
        <f>'02'!J36</f>
        <v>1.05796295</v>
      </c>
      <c r="O35" s="121">
        <f t="shared" si="0"/>
        <v>0</v>
      </c>
      <c r="P35" s="121">
        <f>'03'!J34</f>
        <v>66.03</v>
      </c>
      <c r="Q35" s="121">
        <f t="shared" si="1"/>
        <v>0</v>
      </c>
      <c r="R35" s="121">
        <f t="shared" si="2"/>
        <v>0</v>
      </c>
      <c r="T35" s="254">
        <f t="shared" si="3"/>
        <v>0</v>
      </c>
    </row>
    <row r="36" spans="1:20" s="98" customFormat="1" ht="10.5" customHeight="1">
      <c r="A36" s="130">
        <f>'01'!A36</f>
        <v>39356</v>
      </c>
      <c r="B36" s="306" t="s">
        <v>0</v>
      </c>
      <c r="C36" s="5"/>
      <c r="D36" s="5">
        <f>'02'!D37</f>
        <v>24</v>
      </c>
      <c r="E36" s="2"/>
      <c r="F36" s="217"/>
      <c r="G36" s="2"/>
      <c r="H36" s="208"/>
      <c r="I36" s="208"/>
      <c r="J36" s="2"/>
      <c r="K36" s="2"/>
      <c r="L36" s="212"/>
      <c r="M36" s="212"/>
      <c r="N36" s="28">
        <f>'02'!J37</f>
        <v>1.05675614</v>
      </c>
      <c r="O36" s="121">
        <f t="shared" si="0"/>
        <v>0</v>
      </c>
      <c r="P36" s="121">
        <f>'03'!J35</f>
        <v>66.03</v>
      </c>
      <c r="Q36" s="121">
        <f t="shared" si="1"/>
        <v>0</v>
      </c>
      <c r="R36" s="121">
        <f t="shared" si="2"/>
        <v>0</v>
      </c>
      <c r="T36" s="254">
        <f t="shared" si="3"/>
        <v>0</v>
      </c>
    </row>
    <row r="37" spans="1:20" ht="10.5" customHeight="1">
      <c r="A37" s="130">
        <f>'01'!A37</f>
        <v>39387</v>
      </c>
      <c r="B37" s="306" t="s">
        <v>0</v>
      </c>
      <c r="C37" s="5"/>
      <c r="D37" s="5">
        <f>'02'!D38</f>
        <v>22</v>
      </c>
      <c r="E37" s="98"/>
      <c r="F37" s="217"/>
      <c r="G37" s="98"/>
      <c r="H37" s="98"/>
      <c r="I37" s="98"/>
      <c r="J37" s="98"/>
      <c r="K37" s="98"/>
      <c r="L37" s="98"/>
      <c r="M37" s="98"/>
      <c r="N37" s="28">
        <f>'02'!J38</f>
        <v>1.05613302</v>
      </c>
      <c r="O37" s="121">
        <f t="shared" si="0"/>
        <v>0</v>
      </c>
      <c r="P37" s="121">
        <f>'03'!J36</f>
        <v>66.03</v>
      </c>
      <c r="Q37" s="121">
        <f t="shared" si="1"/>
        <v>0</v>
      </c>
      <c r="R37" s="121">
        <f t="shared" si="2"/>
        <v>0</v>
      </c>
      <c r="T37" s="254">
        <f t="shared" si="3"/>
        <v>0</v>
      </c>
    </row>
    <row r="38" spans="1:20" ht="10.5" customHeight="1">
      <c r="A38" s="130">
        <f>'01'!A38</f>
        <v>39417</v>
      </c>
      <c r="B38" s="306" t="s">
        <v>0</v>
      </c>
      <c r="C38" s="5" t="s">
        <v>203</v>
      </c>
      <c r="D38" s="5">
        <f>'02'!D39</f>
        <v>22</v>
      </c>
      <c r="E38" s="181">
        <f>SUM(D27:D38)/12</f>
        <v>22.08</v>
      </c>
      <c r="F38" s="220">
        <f>'01'!E38</f>
        <v>7.22</v>
      </c>
      <c r="G38" s="181">
        <f>E38*F38</f>
        <v>159.42</v>
      </c>
      <c r="H38" s="308">
        <v>12</v>
      </c>
      <c r="I38" s="308">
        <v>12</v>
      </c>
      <c r="J38" s="181">
        <v>0</v>
      </c>
      <c r="K38" s="181">
        <f>G38/I38*H38</f>
        <v>159.42</v>
      </c>
      <c r="L38" s="121">
        <f>K38*11.2%</f>
        <v>17.86</v>
      </c>
      <c r="M38" s="121">
        <f>K38+L38</f>
        <v>177.28</v>
      </c>
      <c r="N38" s="28">
        <f>'02'!J39</f>
        <v>1.05545753</v>
      </c>
      <c r="O38" s="121">
        <f t="shared" si="0"/>
        <v>187.11</v>
      </c>
      <c r="P38" s="121">
        <f>'03'!J37</f>
        <v>66.03</v>
      </c>
      <c r="Q38" s="121">
        <f t="shared" si="1"/>
        <v>123.55</v>
      </c>
      <c r="R38" s="121">
        <f t="shared" si="2"/>
        <v>310.66</v>
      </c>
      <c r="T38" s="254">
        <f t="shared" si="3"/>
        <v>18.85</v>
      </c>
    </row>
    <row r="39" spans="1:20" ht="10.5" customHeight="1">
      <c r="A39" s="130">
        <f>'01'!A39</f>
        <v>39448</v>
      </c>
      <c r="B39" s="306" t="s">
        <v>0</v>
      </c>
      <c r="C39" s="5"/>
      <c r="D39" s="5">
        <f>'02'!D40</f>
        <v>24</v>
      </c>
      <c r="E39" s="2"/>
      <c r="F39" s="219"/>
      <c r="G39" s="2"/>
      <c r="H39" s="208"/>
      <c r="I39" s="208"/>
      <c r="J39" s="2"/>
      <c r="K39" s="2"/>
      <c r="L39" s="212"/>
      <c r="M39" s="212"/>
      <c r="N39" s="28">
        <f>'02'!J40</f>
        <v>1.05439259</v>
      </c>
      <c r="O39" s="121">
        <f t="shared" si="0"/>
        <v>0</v>
      </c>
      <c r="P39" s="121">
        <f>'03'!J38</f>
        <v>66.03</v>
      </c>
      <c r="Q39" s="121">
        <f t="shared" si="1"/>
        <v>0</v>
      </c>
      <c r="R39" s="121">
        <f t="shared" si="2"/>
        <v>0</v>
      </c>
      <c r="T39" s="254">
        <f t="shared" si="3"/>
        <v>0</v>
      </c>
    </row>
    <row r="40" spans="1:20" ht="10.5" customHeight="1">
      <c r="A40" s="130">
        <f>'01'!A40</f>
        <v>39479</v>
      </c>
      <c r="B40" s="306" t="s">
        <v>0</v>
      </c>
      <c r="C40" s="5"/>
      <c r="D40" s="5">
        <f>'02'!D41</f>
        <v>22</v>
      </c>
      <c r="E40" s="210"/>
      <c r="F40" s="219"/>
      <c r="G40" s="210"/>
      <c r="H40" s="208"/>
      <c r="I40" s="208"/>
      <c r="J40" s="2"/>
      <c r="K40" s="2"/>
      <c r="L40" s="212"/>
      <c r="M40" s="212"/>
      <c r="N40" s="28">
        <f>'02'!J41</f>
        <v>1.05413643</v>
      </c>
      <c r="O40" s="121">
        <f t="shared" si="0"/>
        <v>0</v>
      </c>
      <c r="P40" s="121">
        <f>'03'!J39</f>
        <v>66.03</v>
      </c>
      <c r="Q40" s="121">
        <f t="shared" si="1"/>
        <v>0</v>
      </c>
      <c r="R40" s="121">
        <f t="shared" si="2"/>
        <v>0</v>
      </c>
      <c r="T40" s="254">
        <f t="shared" si="3"/>
        <v>0</v>
      </c>
    </row>
    <row r="41" spans="1:20" ht="10.5" customHeight="1">
      <c r="A41" s="130">
        <f>'01'!A41</f>
        <v>39508</v>
      </c>
      <c r="B41" s="306" t="s">
        <v>0</v>
      </c>
      <c r="C41" s="319"/>
      <c r="D41" s="5">
        <f>'02'!D42</f>
        <v>23</v>
      </c>
      <c r="E41" s="210"/>
      <c r="F41" s="219"/>
      <c r="G41" s="210"/>
      <c r="H41" s="211"/>
      <c r="I41" s="211"/>
      <c r="J41" s="210"/>
      <c r="K41" s="210"/>
      <c r="L41" s="212"/>
      <c r="M41" s="212"/>
      <c r="N41" s="28">
        <f>'02'!J42</f>
        <v>1.05370547</v>
      </c>
      <c r="O41" s="121">
        <f t="shared" si="0"/>
        <v>0</v>
      </c>
      <c r="P41" s="121">
        <f>'03'!J40</f>
        <v>66.03</v>
      </c>
      <c r="Q41" s="121">
        <f t="shared" si="1"/>
        <v>0</v>
      </c>
      <c r="R41" s="121">
        <f t="shared" si="2"/>
        <v>0</v>
      </c>
      <c r="T41" s="254">
        <f t="shared" si="3"/>
        <v>0</v>
      </c>
    </row>
    <row r="42" spans="1:20" ht="10.5" customHeight="1">
      <c r="A42" s="130">
        <f>'01'!A42</f>
        <v>39539</v>
      </c>
      <c r="B42" s="306" t="s">
        <v>0</v>
      </c>
      <c r="C42" s="5"/>
      <c r="D42" s="5">
        <f>'02'!D43</f>
        <v>23</v>
      </c>
      <c r="E42" s="2"/>
      <c r="F42" s="217"/>
      <c r="G42" s="233"/>
      <c r="H42" s="234"/>
      <c r="I42" s="234"/>
      <c r="J42" s="210"/>
      <c r="K42" s="233"/>
      <c r="L42" s="235"/>
      <c r="M42" s="235"/>
      <c r="N42" s="28">
        <f>'02'!J43</f>
        <v>1.05270014</v>
      </c>
      <c r="O42" s="121">
        <f t="shared" si="0"/>
        <v>0</v>
      </c>
      <c r="P42" s="121">
        <f>'03'!J41</f>
        <v>66.03</v>
      </c>
      <c r="Q42" s="121">
        <f t="shared" si="1"/>
        <v>0</v>
      </c>
      <c r="R42" s="121">
        <f t="shared" si="2"/>
        <v>0</v>
      </c>
      <c r="T42" s="254">
        <f t="shared" si="3"/>
        <v>0</v>
      </c>
    </row>
    <row r="43" spans="1:20" ht="10.5" customHeight="1">
      <c r="A43" s="130">
        <f>'01'!A43</f>
        <v>39569</v>
      </c>
      <c r="B43" s="306" t="s">
        <v>0</v>
      </c>
      <c r="C43" s="5"/>
      <c r="D43" s="5">
        <f>'02'!D44</f>
        <v>22</v>
      </c>
      <c r="E43" s="2"/>
      <c r="F43" s="217"/>
      <c r="G43" s="2"/>
      <c r="H43" s="208"/>
      <c r="I43" s="208"/>
      <c r="J43" s="210"/>
      <c r="K43" s="2"/>
      <c r="L43" s="235"/>
      <c r="M43" s="235"/>
      <c r="N43" s="28">
        <f>'02'!J44</f>
        <v>1.05192592</v>
      </c>
      <c r="O43" s="121">
        <f t="shared" si="0"/>
        <v>0</v>
      </c>
      <c r="P43" s="121">
        <f>'03'!J42</f>
        <v>66.03</v>
      </c>
      <c r="Q43" s="121">
        <f t="shared" si="1"/>
        <v>0</v>
      </c>
      <c r="R43" s="121">
        <f t="shared" si="2"/>
        <v>0</v>
      </c>
      <c r="T43" s="254">
        <f t="shared" si="3"/>
        <v>0</v>
      </c>
    </row>
    <row r="44" spans="1:20" ht="10.5" customHeight="1">
      <c r="A44" s="130">
        <f>'01'!A44</f>
        <v>39600</v>
      </c>
      <c r="B44" s="306" t="s">
        <v>0</v>
      </c>
      <c r="C44" s="5" t="s">
        <v>283</v>
      </c>
      <c r="D44" s="5">
        <f>'02'!D45</f>
        <v>11</v>
      </c>
      <c r="E44" s="181">
        <f>SUM(D33:D44)/12</f>
        <v>22</v>
      </c>
      <c r="F44" s="220">
        <f>'01'!E45</f>
        <v>7.22</v>
      </c>
      <c r="G44" s="181">
        <f>E44*F44</f>
        <v>158.84</v>
      </c>
      <c r="H44" s="308">
        <v>12</v>
      </c>
      <c r="I44" s="308">
        <v>12</v>
      </c>
      <c r="J44" s="181">
        <f>G44/I44*H44</f>
        <v>158.84</v>
      </c>
      <c r="K44" s="181">
        <f>J44*1.33333</f>
        <v>211.79</v>
      </c>
      <c r="L44" s="121">
        <f>K44*11.2%</f>
        <v>23.72</v>
      </c>
      <c r="M44" s="121">
        <f>K44+L44</f>
        <v>235.51</v>
      </c>
      <c r="N44" s="28">
        <f>'02'!J45</f>
        <v>1.05072179</v>
      </c>
      <c r="O44" s="121">
        <f t="shared" si="0"/>
        <v>247.46</v>
      </c>
      <c r="P44" s="121">
        <f>'03'!J43</f>
        <v>66.03</v>
      </c>
      <c r="Q44" s="121">
        <f t="shared" si="1"/>
        <v>163.4</v>
      </c>
      <c r="R44" s="121">
        <f t="shared" si="2"/>
        <v>410.86</v>
      </c>
      <c r="T44" s="254">
        <f t="shared" si="3"/>
        <v>24.92</v>
      </c>
    </row>
    <row r="45" spans="1:20" ht="10.5" customHeight="1">
      <c r="A45" s="130">
        <f>'01'!A45</f>
        <v>39630</v>
      </c>
      <c r="B45" s="306" t="s">
        <v>0</v>
      </c>
      <c r="C45" s="319"/>
      <c r="D45" s="5">
        <f>'02'!D46</f>
        <v>13</v>
      </c>
      <c r="E45" s="210"/>
      <c r="F45" s="217"/>
      <c r="G45" s="210"/>
      <c r="H45" s="211"/>
      <c r="I45" s="211"/>
      <c r="J45" s="210"/>
      <c r="K45" s="210"/>
      <c r="L45" s="212"/>
      <c r="M45" s="212"/>
      <c r="N45" s="28">
        <f>'02'!J46</f>
        <v>1.04871456</v>
      </c>
      <c r="O45" s="121">
        <f t="shared" si="0"/>
        <v>0</v>
      </c>
      <c r="P45" s="121">
        <f>'03'!J44</f>
        <v>66.03</v>
      </c>
      <c r="Q45" s="121">
        <f t="shared" si="1"/>
        <v>0</v>
      </c>
      <c r="R45" s="121">
        <f t="shared" si="2"/>
        <v>0</v>
      </c>
      <c r="T45" s="254">
        <f t="shared" si="3"/>
        <v>0</v>
      </c>
    </row>
    <row r="46" spans="1:20" ht="10.5" customHeight="1">
      <c r="A46" s="130">
        <f>'01'!A46</f>
        <v>39661</v>
      </c>
      <c r="B46" s="306" t="s">
        <v>0</v>
      </c>
      <c r="C46" s="319"/>
      <c r="D46" s="5">
        <f>'02'!D47</f>
        <v>24</v>
      </c>
      <c r="E46" s="210"/>
      <c r="F46" s="217"/>
      <c r="G46" s="210"/>
      <c r="H46" s="211"/>
      <c r="I46" s="211"/>
      <c r="J46" s="210"/>
      <c r="K46" s="210"/>
      <c r="L46" s="212"/>
      <c r="M46" s="212"/>
      <c r="N46" s="28">
        <f>'02'!J47</f>
        <v>1.04706647</v>
      </c>
      <c r="O46" s="121">
        <f t="shared" si="0"/>
        <v>0</v>
      </c>
      <c r="P46" s="121">
        <f>'03'!J45</f>
        <v>66.03</v>
      </c>
      <c r="Q46" s="121">
        <f t="shared" si="1"/>
        <v>0</v>
      </c>
      <c r="R46" s="121">
        <f t="shared" si="2"/>
        <v>0</v>
      </c>
      <c r="T46" s="254">
        <f t="shared" si="3"/>
        <v>0</v>
      </c>
    </row>
    <row r="47" spans="1:20" ht="10.5" customHeight="1">
      <c r="A47" s="130">
        <f>'01'!A47</f>
        <v>39692</v>
      </c>
      <c r="B47" s="306" t="s">
        <v>0</v>
      </c>
      <c r="C47" s="319"/>
      <c r="D47" s="5">
        <f>'02'!D48</f>
        <v>24</v>
      </c>
      <c r="E47" s="210"/>
      <c r="F47" s="217"/>
      <c r="G47" s="210"/>
      <c r="H47" s="211"/>
      <c r="I47" s="211"/>
      <c r="J47" s="210"/>
      <c r="K47" s="210"/>
      <c r="L47" s="212"/>
      <c r="M47" s="212"/>
      <c r="N47" s="28">
        <f>'02'!J48</f>
        <v>1.04500781</v>
      </c>
      <c r="O47" s="121">
        <f t="shared" si="0"/>
        <v>0</v>
      </c>
      <c r="P47" s="121">
        <f>'03'!J46</f>
        <v>66.03</v>
      </c>
      <c r="Q47" s="121">
        <f t="shared" si="1"/>
        <v>0</v>
      </c>
      <c r="R47" s="121">
        <f t="shared" si="2"/>
        <v>0</v>
      </c>
      <c r="T47" s="254">
        <f t="shared" si="3"/>
        <v>0</v>
      </c>
    </row>
    <row r="48" spans="1:20" ht="10.5" customHeight="1">
      <c r="A48" s="130">
        <f>'01'!A48</f>
        <v>39722</v>
      </c>
      <c r="B48" s="306" t="s">
        <v>0</v>
      </c>
      <c r="C48" s="319"/>
      <c r="D48" s="5">
        <f>'02'!D49</f>
        <v>25</v>
      </c>
      <c r="E48" s="210"/>
      <c r="F48" s="217"/>
      <c r="G48" s="210"/>
      <c r="H48" s="211"/>
      <c r="I48" s="211"/>
      <c r="J48" s="210"/>
      <c r="K48" s="210"/>
      <c r="L48" s="212"/>
      <c r="M48" s="212"/>
      <c r="N48" s="28">
        <f>'02'!J49</f>
        <v>1.04239556</v>
      </c>
      <c r="O48" s="121">
        <f t="shared" si="0"/>
        <v>0</v>
      </c>
      <c r="P48" s="121">
        <f>'03'!J47</f>
        <v>66.03</v>
      </c>
      <c r="Q48" s="121">
        <f t="shared" si="1"/>
        <v>0</v>
      </c>
      <c r="R48" s="121">
        <f t="shared" si="2"/>
        <v>0</v>
      </c>
      <c r="T48" s="254">
        <f t="shared" si="3"/>
        <v>0</v>
      </c>
    </row>
    <row r="49" spans="1:20" ht="10.5" customHeight="1">
      <c r="A49" s="130">
        <f>'01'!A49</f>
        <v>39753</v>
      </c>
      <c r="B49" s="306" t="s">
        <v>0</v>
      </c>
      <c r="C49" s="319"/>
      <c r="D49" s="5">
        <f>'02'!D50</f>
        <v>22</v>
      </c>
      <c r="E49" s="210"/>
      <c r="F49" s="217"/>
      <c r="G49" s="210"/>
      <c r="H49" s="211"/>
      <c r="I49" s="211"/>
      <c r="J49" s="210"/>
      <c r="K49" s="210"/>
      <c r="L49" s="212"/>
      <c r="M49" s="212"/>
      <c r="N49" s="28">
        <f>'02'!J50</f>
        <v>1.04071169</v>
      </c>
      <c r="O49" s="121">
        <f t="shared" si="0"/>
        <v>0</v>
      </c>
      <c r="P49" s="121">
        <f>'03'!J48</f>
        <v>66.03</v>
      </c>
      <c r="Q49" s="121">
        <f t="shared" si="1"/>
        <v>0</v>
      </c>
      <c r="R49" s="121">
        <f t="shared" si="2"/>
        <v>0</v>
      </c>
      <c r="T49" s="254">
        <f t="shared" si="3"/>
        <v>0</v>
      </c>
    </row>
    <row r="50" spans="1:20" ht="10.5" customHeight="1">
      <c r="A50" s="130">
        <f>'01'!A50</f>
        <v>39783</v>
      </c>
      <c r="B50" s="306" t="s">
        <v>0</v>
      </c>
      <c r="C50" s="5" t="s">
        <v>204</v>
      </c>
      <c r="D50" s="5">
        <f>'02'!D51</f>
        <v>9</v>
      </c>
      <c r="E50" s="181">
        <f>SUM(D39:D50)/12</f>
        <v>20.17</v>
      </c>
      <c r="F50" s="220">
        <f>'01'!E50</f>
        <v>7.99</v>
      </c>
      <c r="G50" s="181">
        <f>E50*F50</f>
        <v>161.16</v>
      </c>
      <c r="H50" s="308">
        <v>12</v>
      </c>
      <c r="I50" s="308">
        <v>12</v>
      </c>
      <c r="J50" s="181">
        <v>0</v>
      </c>
      <c r="K50" s="181">
        <f>G50*H50/I50</f>
        <v>161.16</v>
      </c>
      <c r="L50" s="121">
        <f>K50*11.2%</f>
        <v>18.05</v>
      </c>
      <c r="M50" s="121">
        <f>K50+L50</f>
        <v>179.21</v>
      </c>
      <c r="N50" s="28">
        <f>'02'!J51</f>
        <v>1.03848</v>
      </c>
      <c r="O50" s="121">
        <f t="shared" si="0"/>
        <v>186.11</v>
      </c>
      <c r="P50" s="121">
        <f>'03'!J49</f>
        <v>66.03</v>
      </c>
      <c r="Q50" s="121">
        <f t="shared" si="1"/>
        <v>122.89</v>
      </c>
      <c r="R50" s="121">
        <f t="shared" si="2"/>
        <v>309</v>
      </c>
      <c r="T50" s="254">
        <f t="shared" si="3"/>
        <v>18.74</v>
      </c>
    </row>
    <row r="51" spans="1:20" ht="10.5" customHeight="1">
      <c r="A51" s="7">
        <f>A50</f>
        <v>39783</v>
      </c>
      <c r="B51" s="309" t="s">
        <v>0</v>
      </c>
      <c r="C51" s="304" t="s">
        <v>205</v>
      </c>
      <c r="D51" s="2"/>
      <c r="E51" s="181">
        <f>E50</f>
        <v>20.17</v>
      </c>
      <c r="F51" s="220">
        <v>7.99</v>
      </c>
      <c r="G51" s="181">
        <f>E51*F51</f>
        <v>161.16</v>
      </c>
      <c r="H51" s="308">
        <v>12</v>
      </c>
      <c r="I51" s="308">
        <v>12</v>
      </c>
      <c r="J51" s="181">
        <v>0</v>
      </c>
      <c r="K51" s="181">
        <f>G51*H51/I51</f>
        <v>161.16</v>
      </c>
      <c r="L51" s="121">
        <f>K51*11.2%</f>
        <v>18.05</v>
      </c>
      <c r="M51" s="121">
        <f>K51+L51</f>
        <v>179.21</v>
      </c>
      <c r="N51" s="28">
        <f>N50</f>
        <v>1.03848</v>
      </c>
      <c r="O51" s="121">
        <f t="shared" si="0"/>
        <v>186.11</v>
      </c>
      <c r="P51" s="121">
        <f>P50</f>
        <v>66.03</v>
      </c>
      <c r="Q51" s="121">
        <f t="shared" si="1"/>
        <v>122.89</v>
      </c>
      <c r="R51" s="121">
        <f t="shared" si="2"/>
        <v>309</v>
      </c>
      <c r="T51" s="254">
        <f t="shared" si="3"/>
        <v>18.74</v>
      </c>
    </row>
    <row r="52" spans="1:20" ht="10.5" customHeight="1">
      <c r="A52" s="7">
        <f>A51</f>
        <v>39783</v>
      </c>
      <c r="B52" s="305" t="s">
        <v>0</v>
      </c>
      <c r="C52" s="9" t="s">
        <v>284</v>
      </c>
      <c r="D52" s="2"/>
      <c r="E52" s="5">
        <f>E51</f>
        <v>20.17</v>
      </c>
      <c r="F52" s="218">
        <v>7.99</v>
      </c>
      <c r="G52" s="213">
        <f>E52*F52</f>
        <v>161.16</v>
      </c>
      <c r="H52" s="214">
        <v>12</v>
      </c>
      <c r="I52" s="214">
        <v>12</v>
      </c>
      <c r="J52" s="181">
        <f>G52*H52/I52</f>
        <v>161.16</v>
      </c>
      <c r="K52" s="213">
        <f>J52*1.333333</f>
        <v>214.88</v>
      </c>
      <c r="L52" s="215">
        <v>0</v>
      </c>
      <c r="M52" s="215">
        <f>K52+L52</f>
        <v>214.88</v>
      </c>
      <c r="N52" s="28">
        <f>N51</f>
        <v>1.03848</v>
      </c>
      <c r="O52" s="121">
        <f t="shared" si="0"/>
        <v>223.15</v>
      </c>
      <c r="P52" s="121">
        <f>P51</f>
        <v>66.03</v>
      </c>
      <c r="Q52" s="121">
        <f t="shared" si="1"/>
        <v>147.35</v>
      </c>
      <c r="R52" s="121">
        <f t="shared" si="2"/>
        <v>370.5</v>
      </c>
      <c r="T52" s="254">
        <f t="shared" si="3"/>
        <v>0</v>
      </c>
    </row>
    <row r="53" spans="6:18" ht="12.75">
      <c r="F53" s="65"/>
      <c r="N53" s="98"/>
      <c r="O53" s="98"/>
      <c r="P53" s="98"/>
      <c r="Q53" s="98"/>
      <c r="R53" s="98"/>
    </row>
    <row r="54" spans="1:20" s="58" customFormat="1" ht="10.5">
      <c r="A54" s="125"/>
      <c r="B54" s="125"/>
      <c r="C54" s="125"/>
      <c r="D54" s="126"/>
      <c r="E54" s="125"/>
      <c r="F54" s="126"/>
      <c r="G54" s="125"/>
      <c r="H54" s="126"/>
      <c r="I54" s="125"/>
      <c r="J54" s="125"/>
      <c r="K54" s="127">
        <f>SUM(K20:K52)</f>
        <v>966.35</v>
      </c>
      <c r="L54" s="127">
        <f>SUM(L20:L52)</f>
        <v>84.17</v>
      </c>
      <c r="M54" s="127">
        <f>SUM(M20:M52)</f>
        <v>1050.52</v>
      </c>
      <c r="N54" s="125"/>
      <c r="O54" s="127">
        <f>SUM(O20:O52)</f>
        <v>1098.92</v>
      </c>
      <c r="P54" s="126"/>
      <c r="Q54" s="127">
        <f>SUM(Q20:Q52)</f>
        <v>725.63</v>
      </c>
      <c r="R54" s="127">
        <f>SUM(R20:R52)</f>
        <v>1824.55</v>
      </c>
      <c r="T54" s="216">
        <f>SUM(T20:T53)</f>
        <v>88.2</v>
      </c>
    </row>
    <row r="55" spans="9:18" ht="10.5" customHeight="1">
      <c r="I55" s="59" t="s">
        <v>227</v>
      </c>
      <c r="K55" s="257">
        <f>K54-K52</f>
        <v>751.47</v>
      </c>
      <c r="N55" s="98"/>
      <c r="O55" s="98"/>
      <c r="P55" s="98"/>
      <c r="Q55" s="98"/>
      <c r="R55" s="98"/>
    </row>
    <row r="56" spans="14:18" ht="12.75">
      <c r="N56" s="98"/>
      <c r="O56" s="98"/>
      <c r="P56" s="98"/>
      <c r="Q56" s="98"/>
      <c r="R56" s="98"/>
    </row>
    <row r="57" spans="14:18" ht="12.75">
      <c r="N57" s="98"/>
      <c r="O57" s="98"/>
      <c r="P57" s="98"/>
      <c r="Q57" s="98"/>
      <c r="R57" s="98"/>
    </row>
    <row r="58" spans="10:18" ht="12.75">
      <c r="J58" s="169"/>
      <c r="K58" s="169" t="s">
        <v>313</v>
      </c>
      <c r="N58" s="98"/>
      <c r="O58" s="98"/>
      <c r="P58" s="98"/>
      <c r="Q58" s="98"/>
      <c r="R58" s="98"/>
    </row>
    <row r="59" spans="10:18" ht="12.75">
      <c r="J59" s="320" t="s">
        <v>314</v>
      </c>
      <c r="K59" s="169"/>
      <c r="N59" s="98"/>
      <c r="O59" s="98"/>
      <c r="P59" s="98"/>
      <c r="Q59" s="98"/>
      <c r="R59" s="98"/>
    </row>
    <row r="60" spans="10:18" ht="12.75">
      <c r="J60" s="169"/>
      <c r="K60" s="169"/>
      <c r="N60" s="98"/>
      <c r="O60" s="98"/>
      <c r="P60" s="98"/>
      <c r="Q60" s="98"/>
      <c r="R60" s="98"/>
    </row>
    <row r="61" spans="14:18" ht="12.75">
      <c r="N61" s="98"/>
      <c r="O61" s="98"/>
      <c r="P61" s="98"/>
      <c r="Q61" s="98"/>
      <c r="R61" s="98"/>
    </row>
    <row r="62" spans="14:18" ht="12.75">
      <c r="N62" s="98"/>
      <c r="O62" s="98"/>
      <c r="P62" s="98"/>
      <c r="Q62" s="98"/>
      <c r="R62" s="98"/>
    </row>
    <row r="63" spans="14:18" ht="12.75">
      <c r="N63" s="98"/>
      <c r="O63" s="98"/>
      <c r="P63" s="98"/>
      <c r="Q63" s="98"/>
      <c r="R63" s="98"/>
    </row>
    <row r="64" spans="14:18" ht="12.75">
      <c r="N64" s="98"/>
      <c r="O64" s="98"/>
      <c r="P64" s="98"/>
      <c r="Q64" s="98"/>
      <c r="R64" s="98"/>
    </row>
    <row r="65" spans="14:18" ht="12.75">
      <c r="N65" s="98"/>
      <c r="O65" s="98"/>
      <c r="P65" s="98"/>
      <c r="Q65" s="98"/>
      <c r="R65" s="98"/>
    </row>
    <row r="66" spans="14:18" ht="12.75">
      <c r="N66" s="98"/>
      <c r="O66" s="98"/>
      <c r="P66" s="98"/>
      <c r="Q66" s="98"/>
      <c r="R66" s="98"/>
    </row>
    <row r="67" spans="14:18" ht="12.75">
      <c r="N67" s="98"/>
      <c r="O67" s="98"/>
      <c r="P67" s="98"/>
      <c r="Q67" s="98"/>
      <c r="R67" s="98"/>
    </row>
    <row r="68" spans="14:18" ht="12.75">
      <c r="N68" s="98"/>
      <c r="O68" s="98"/>
      <c r="P68" s="98"/>
      <c r="Q68" s="98"/>
      <c r="R68" s="98"/>
    </row>
    <row r="69" spans="14:18" ht="12.75">
      <c r="N69" s="98"/>
      <c r="O69" s="98"/>
      <c r="P69" s="98"/>
      <c r="Q69" s="98"/>
      <c r="R69" s="98"/>
    </row>
    <row r="70" spans="14:18" ht="12.75">
      <c r="N70" s="98"/>
      <c r="O70" s="98"/>
      <c r="P70" s="98"/>
      <c r="Q70" s="98"/>
      <c r="R70" s="98"/>
    </row>
    <row r="71" spans="14:18" ht="12.75">
      <c r="N71" s="98"/>
      <c r="O71" s="98"/>
      <c r="P71" s="98"/>
      <c r="Q71" s="98"/>
      <c r="R71" s="98"/>
    </row>
    <row r="72" spans="14:18" ht="12.75">
      <c r="N72" s="98"/>
      <c r="O72" s="98"/>
      <c r="P72" s="98"/>
      <c r="Q72" s="98"/>
      <c r="R72" s="98"/>
    </row>
    <row r="73" spans="14:18" ht="12.75">
      <c r="N73" s="98"/>
      <c r="O73" s="98"/>
      <c r="P73" s="98"/>
      <c r="Q73" s="98"/>
      <c r="R73" s="98"/>
    </row>
    <row r="74" spans="14:18" ht="12.75">
      <c r="N74" s="98"/>
      <c r="O74" s="98"/>
      <c r="P74" s="98"/>
      <c r="Q74" s="98"/>
      <c r="R74" s="98"/>
    </row>
    <row r="75" spans="14:18" ht="12.75">
      <c r="N75" s="98"/>
      <c r="O75" s="98"/>
      <c r="P75" s="98"/>
      <c r="Q75" s="98"/>
      <c r="R75" s="98"/>
    </row>
    <row r="76" spans="14:18" ht="12.75">
      <c r="N76" s="98"/>
      <c r="O76" s="98"/>
      <c r="P76" s="98"/>
      <c r="Q76" s="98"/>
      <c r="R76" s="98"/>
    </row>
    <row r="77" spans="14:18" ht="12.75">
      <c r="N77" s="98"/>
      <c r="O77" s="98"/>
      <c r="P77" s="98"/>
      <c r="Q77" s="98"/>
      <c r="R77" s="98"/>
    </row>
    <row r="78" spans="14:18" ht="12.75">
      <c r="N78" s="98"/>
      <c r="O78" s="98"/>
      <c r="P78" s="98"/>
      <c r="Q78" s="98"/>
      <c r="R78" s="98"/>
    </row>
    <row r="79" spans="14:18" ht="12.75">
      <c r="N79" s="98"/>
      <c r="O79" s="98"/>
      <c r="P79" s="98"/>
      <c r="Q79" s="98"/>
      <c r="R79" s="98"/>
    </row>
    <row r="80" spans="14:18" ht="12.75">
      <c r="N80" s="98"/>
      <c r="O80" s="98"/>
      <c r="P80" s="98"/>
      <c r="Q80" s="98"/>
      <c r="R80" s="98"/>
    </row>
    <row r="81" spans="14:18" ht="12.75">
      <c r="N81" s="98"/>
      <c r="O81" s="98"/>
      <c r="P81" s="98"/>
      <c r="Q81" s="98"/>
      <c r="R81" s="98"/>
    </row>
    <row r="82" spans="14:18" ht="12.75">
      <c r="N82" s="98"/>
      <c r="O82" s="98"/>
      <c r="P82" s="98"/>
      <c r="Q82" s="98"/>
      <c r="R82" s="98"/>
    </row>
  </sheetData>
  <sheetProtection/>
  <mergeCells count="4">
    <mergeCell ref="A11:C11"/>
    <mergeCell ref="J11:K11"/>
    <mergeCell ref="J13:K13"/>
    <mergeCell ref="J18:K18"/>
  </mergeCells>
  <hyperlinks>
    <hyperlink ref="J59" r:id="rId1" display="www.sentenca.com.br"/>
  </hyperlinks>
  <printOptions/>
  <pageMargins left="0.6692913385826772" right="0.3937007874015748" top="0.984251968503937" bottom="0.5905511811023623" header="0.31496062992125984" footer="0.31496062992125984"/>
  <pageSetup horizontalDpi="600" verticalDpi="600" orientation="landscape" paperSize="9" scale="92" r:id="rId2"/>
  <headerFooter>
    <oddHeader>&amp;R
&amp;"Tahoma,Normal"&amp;8Anexo: 04
Folha : 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F69" sqref="F69"/>
    </sheetView>
  </sheetViews>
  <sheetFormatPr defaultColWidth="9.140625" defaultRowHeight="12.75"/>
  <cols>
    <col min="1" max="1" width="9.140625" style="124" customWidth="1"/>
    <col min="2" max="2" width="13.140625" style="124" customWidth="1"/>
    <col min="3" max="3" width="14.28125" style="124" customWidth="1"/>
    <col min="4" max="5" width="14.00390625" style="124" customWidth="1"/>
    <col min="6" max="6" width="16.140625" style="124" customWidth="1"/>
    <col min="7" max="16384" width="9.140625" style="124" customWidth="1"/>
  </cols>
  <sheetData>
    <row r="1" spans="1:4" s="322" customFormat="1" ht="14.25" customHeight="1">
      <c r="A1" s="321" t="s">
        <v>320</v>
      </c>
      <c r="B1" s="321"/>
      <c r="C1" s="321"/>
      <c r="D1" s="321"/>
    </row>
    <row r="2" spans="1:4" s="170" customFormat="1" ht="10.5" customHeight="1">
      <c r="A2" s="169"/>
      <c r="B2" s="243"/>
      <c r="C2" s="169"/>
      <c r="D2" s="169"/>
    </row>
    <row r="3" spans="1:4" s="170" customFormat="1" ht="10.5" customHeight="1">
      <c r="A3" s="169"/>
      <c r="B3" s="243"/>
      <c r="C3" s="169"/>
      <c r="D3" s="169"/>
    </row>
    <row r="4" spans="1:5" s="222" customFormat="1" ht="10.5" customHeight="1">
      <c r="A4" s="12" t="s">
        <v>166</v>
      </c>
      <c r="B4" s="12"/>
      <c r="C4" s="12"/>
      <c r="D4" s="12"/>
      <c r="E4" s="12"/>
    </row>
    <row r="5" spans="1:5" s="222" customFormat="1" ht="10.5" customHeight="1">
      <c r="A5" s="13"/>
      <c r="B5" s="13"/>
      <c r="C5" s="13"/>
      <c r="D5" s="13"/>
      <c r="E5" s="13"/>
    </row>
    <row r="6" spans="1:2" s="1" customFormat="1" ht="10.5" customHeight="1">
      <c r="A6" s="1" t="s">
        <v>310</v>
      </c>
      <c r="B6" s="244"/>
    </row>
    <row r="7" spans="1:2" s="1" customFormat="1" ht="10.5" customHeight="1">
      <c r="A7" s="1" t="s">
        <v>311</v>
      </c>
      <c r="B7" s="244"/>
    </row>
    <row r="8" spans="1:2" s="1" customFormat="1" ht="10.5" customHeight="1">
      <c r="A8" s="1" t="s">
        <v>312</v>
      </c>
      <c r="B8" s="244"/>
    </row>
    <row r="9" spans="1:2" s="1" customFormat="1" ht="9.75" customHeight="1">
      <c r="A9" s="1" t="s">
        <v>272</v>
      </c>
      <c r="B9" s="244"/>
    </row>
    <row r="10" spans="1:2" s="1" customFormat="1" ht="10.5" customHeight="1">
      <c r="A10" s="1" t="s">
        <v>271</v>
      </c>
      <c r="B10" s="244"/>
    </row>
    <row r="11" spans="1:4" s="170" customFormat="1" ht="15" customHeight="1" thickBot="1">
      <c r="A11" s="29"/>
      <c r="B11" s="29"/>
      <c r="C11" s="29"/>
      <c r="D11" s="29"/>
    </row>
    <row r="12" spans="1:6" ht="12" customHeight="1" thickBot="1" thickTop="1">
      <c r="A12" s="15" t="s">
        <v>1</v>
      </c>
      <c r="B12" s="16" t="s">
        <v>2</v>
      </c>
      <c r="C12" s="16" t="s">
        <v>3</v>
      </c>
      <c r="D12" s="16" t="s">
        <v>4</v>
      </c>
      <c r="E12" s="16" t="s">
        <v>5</v>
      </c>
      <c r="F12" s="16" t="s">
        <v>6</v>
      </c>
    </row>
    <row r="13" spans="1:6" ht="14.25" thickBot="1" thickTop="1">
      <c r="A13" s="188"/>
      <c r="B13" s="17"/>
      <c r="C13" s="17"/>
      <c r="D13" s="17"/>
      <c r="E13" s="17"/>
      <c r="F13" s="17"/>
    </row>
    <row r="14" spans="1:6" ht="10.5" customHeight="1" thickTop="1">
      <c r="A14" s="18" t="s">
        <v>9</v>
      </c>
      <c r="B14" s="103" t="s">
        <v>134</v>
      </c>
      <c r="C14" s="103" t="s">
        <v>167</v>
      </c>
      <c r="D14" s="103" t="s">
        <v>86</v>
      </c>
      <c r="E14" s="103" t="s">
        <v>86</v>
      </c>
      <c r="F14" s="189" t="s">
        <v>18</v>
      </c>
    </row>
    <row r="15" spans="1:6" ht="10.5" customHeight="1">
      <c r="A15" s="21"/>
      <c r="B15" s="106" t="s">
        <v>137</v>
      </c>
      <c r="C15" s="106" t="s">
        <v>209</v>
      </c>
      <c r="D15" s="106" t="s">
        <v>207</v>
      </c>
      <c r="E15" s="106" t="s">
        <v>288</v>
      </c>
      <c r="F15" s="190"/>
    </row>
    <row r="16" spans="1:6" ht="10.5" customHeight="1">
      <c r="A16" s="21"/>
      <c r="B16" s="106" t="s">
        <v>296</v>
      </c>
      <c r="C16" s="106" t="s">
        <v>70</v>
      </c>
      <c r="D16" s="106" t="s">
        <v>62</v>
      </c>
      <c r="E16" s="106" t="s">
        <v>289</v>
      </c>
      <c r="F16" s="190"/>
    </row>
    <row r="17" spans="1:6" ht="10.5" customHeight="1">
      <c r="A17" s="21"/>
      <c r="B17" s="106" t="s">
        <v>255</v>
      </c>
      <c r="C17" s="106" t="s">
        <v>80</v>
      </c>
      <c r="D17" s="106" t="s">
        <v>208</v>
      </c>
      <c r="E17" s="106" t="s">
        <v>290</v>
      </c>
      <c r="F17" s="190"/>
    </row>
    <row r="18" spans="1:6" ht="10.5" customHeight="1">
      <c r="A18" s="21"/>
      <c r="B18" s="106"/>
      <c r="C18" s="106" t="s">
        <v>285</v>
      </c>
      <c r="D18" s="106"/>
      <c r="E18" s="106" t="s">
        <v>291</v>
      </c>
      <c r="F18" s="191"/>
    </row>
    <row r="19" spans="1:6" ht="10.5" customHeight="1" thickBot="1">
      <c r="A19" s="25"/>
      <c r="B19" s="115"/>
      <c r="C19" s="115" t="s">
        <v>286</v>
      </c>
      <c r="D19" s="115" t="s">
        <v>287</v>
      </c>
      <c r="E19" s="115" t="s">
        <v>249</v>
      </c>
      <c r="F19" s="237" t="s">
        <v>210</v>
      </c>
    </row>
    <row r="20" s="98" customFormat="1" ht="13.5" thickTop="1"/>
    <row r="21" spans="1:6" ht="10.5" customHeight="1">
      <c r="A21" s="180">
        <f>'03'!A20</f>
        <v>38899</v>
      </c>
      <c r="B21" s="119">
        <v>0</v>
      </c>
      <c r="C21" s="119">
        <f>'02'!G22</f>
        <v>19.11</v>
      </c>
      <c r="D21" s="119">
        <f>'03'!E20</f>
        <v>9.56</v>
      </c>
      <c r="E21" s="119">
        <f>'04'!K20</f>
        <v>0</v>
      </c>
      <c r="F21" s="192">
        <f aca="true" t="shared" si="0" ref="F21:F50">SUM(B21:E21)</f>
        <v>28.67</v>
      </c>
    </row>
    <row r="22" spans="1:6" ht="10.5" customHeight="1">
      <c r="A22" s="180">
        <f>'03'!A21</f>
        <v>38930</v>
      </c>
      <c r="B22" s="119">
        <v>0</v>
      </c>
      <c r="C22" s="119">
        <f>'02'!G23</f>
        <v>238.88</v>
      </c>
      <c r="D22" s="119">
        <f>'03'!E21</f>
        <v>35.39</v>
      </c>
      <c r="E22" s="119">
        <f>'04'!K21</f>
        <v>0</v>
      </c>
      <c r="F22" s="192">
        <f t="shared" si="0"/>
        <v>274.27</v>
      </c>
    </row>
    <row r="23" spans="1:6" ht="10.5" customHeight="1">
      <c r="A23" s="180">
        <f>'03'!A22</f>
        <v>38961</v>
      </c>
      <c r="B23" s="119">
        <v>0</v>
      </c>
      <c r="C23" s="119">
        <f>'02'!G24</f>
        <v>220.44</v>
      </c>
      <c r="D23" s="119">
        <f>'03'!E22</f>
        <v>44.09</v>
      </c>
      <c r="E23" s="119">
        <f>'04'!K22</f>
        <v>0</v>
      </c>
      <c r="F23" s="192">
        <f t="shared" si="0"/>
        <v>264.53</v>
      </c>
    </row>
    <row r="24" spans="1:6" ht="10.5" customHeight="1">
      <c r="A24" s="180">
        <f>'03'!A23</f>
        <v>38991</v>
      </c>
      <c r="B24" s="119">
        <v>0</v>
      </c>
      <c r="C24" s="119">
        <f>'02'!G25</f>
        <v>230.46</v>
      </c>
      <c r="D24" s="119">
        <f>'03'!E23</f>
        <v>55.31</v>
      </c>
      <c r="E24" s="119">
        <f>'04'!K23</f>
        <v>0</v>
      </c>
      <c r="F24" s="192">
        <f t="shared" si="0"/>
        <v>285.77</v>
      </c>
    </row>
    <row r="25" spans="1:6" ht="10.5" customHeight="1">
      <c r="A25" s="180">
        <f>'03'!A24</f>
        <v>39022</v>
      </c>
      <c r="B25" s="119">
        <v>0</v>
      </c>
      <c r="C25" s="119">
        <f>'02'!G26</f>
        <v>220.44</v>
      </c>
      <c r="D25" s="119">
        <f>'03'!E24</f>
        <v>55.11</v>
      </c>
      <c r="E25" s="119">
        <f>'04'!K24</f>
        <v>0</v>
      </c>
      <c r="F25" s="192">
        <f t="shared" si="0"/>
        <v>275.55</v>
      </c>
    </row>
    <row r="26" spans="1:6" ht="10.5" customHeight="1">
      <c r="A26" s="180">
        <f>'03'!A25</f>
        <v>39052</v>
      </c>
      <c r="B26" s="119">
        <v>0</v>
      </c>
      <c r="C26" s="119">
        <f>'02'!G27</f>
        <v>130.26</v>
      </c>
      <c r="D26" s="119">
        <f>'03'!E25</f>
        <v>27.91</v>
      </c>
      <c r="E26" s="119">
        <f>'04'!K25+'04'!K26</f>
        <v>57.94</v>
      </c>
      <c r="F26" s="192">
        <f t="shared" si="0"/>
        <v>216.11</v>
      </c>
    </row>
    <row r="27" spans="1:6" ht="10.5" customHeight="1">
      <c r="A27" s="180">
        <f>'03'!A26</f>
        <v>39083</v>
      </c>
      <c r="B27" s="119">
        <v>0</v>
      </c>
      <c r="C27" s="119">
        <f>'02'!G28</f>
        <v>120.24</v>
      </c>
      <c r="D27" s="119">
        <f>'03'!E26</f>
        <v>18.5</v>
      </c>
      <c r="E27" s="119">
        <f>'04'!K27</f>
        <v>0</v>
      </c>
      <c r="F27" s="192">
        <f t="shared" si="0"/>
        <v>138.74</v>
      </c>
    </row>
    <row r="28" spans="1:6" ht="10.5" customHeight="1">
      <c r="A28" s="180">
        <f>'03'!A27</f>
        <v>39114</v>
      </c>
      <c r="B28" s="119">
        <v>0</v>
      </c>
      <c r="C28" s="119">
        <f>'02'!G29</f>
        <v>210.42</v>
      </c>
      <c r="D28" s="119">
        <f>'03'!E27</f>
        <v>45.74</v>
      </c>
      <c r="E28" s="119">
        <f>'04'!K28</f>
        <v>0</v>
      </c>
      <c r="F28" s="192">
        <f t="shared" si="0"/>
        <v>256.16</v>
      </c>
    </row>
    <row r="29" spans="1:6" ht="10.5" customHeight="1">
      <c r="A29" s="180">
        <f>'03'!A28</f>
        <v>39142</v>
      </c>
      <c r="B29" s="119">
        <v>0</v>
      </c>
      <c r="C29" s="119">
        <f>'02'!G30</f>
        <v>250.5</v>
      </c>
      <c r="D29" s="119">
        <f>'03'!E28</f>
        <v>37.11</v>
      </c>
      <c r="E29" s="119">
        <f>'04'!K29</f>
        <v>0</v>
      </c>
      <c r="F29" s="192">
        <f t="shared" si="0"/>
        <v>287.61</v>
      </c>
    </row>
    <row r="30" spans="1:6" ht="10.5" customHeight="1">
      <c r="A30" s="180">
        <f>'03'!A29</f>
        <v>39173</v>
      </c>
      <c r="B30" s="119">
        <v>0</v>
      </c>
      <c r="C30" s="119">
        <f>'02'!G31</f>
        <v>220.44</v>
      </c>
      <c r="D30" s="119">
        <f>'03'!E29</f>
        <v>67.09</v>
      </c>
      <c r="E30" s="119">
        <f>'04'!K30</f>
        <v>0</v>
      </c>
      <c r="F30" s="192">
        <f t="shared" si="0"/>
        <v>287.53</v>
      </c>
    </row>
    <row r="31" spans="1:6" ht="10.5" customHeight="1">
      <c r="A31" s="180">
        <f>'03'!A30</f>
        <v>39203</v>
      </c>
      <c r="B31" s="119">
        <v>0</v>
      </c>
      <c r="C31" s="119">
        <f>'02'!G32</f>
        <v>240.48</v>
      </c>
      <c r="D31" s="119">
        <f>'03'!E30</f>
        <v>46.25</v>
      </c>
      <c r="E31" s="119">
        <f>'04'!K31</f>
        <v>0</v>
      </c>
      <c r="F31" s="192">
        <f t="shared" si="0"/>
        <v>286.73</v>
      </c>
    </row>
    <row r="32" spans="1:6" ht="10.5" customHeight="1">
      <c r="A32" s="180">
        <f>'03'!A31</f>
        <v>39234</v>
      </c>
      <c r="B32" s="119">
        <v>0</v>
      </c>
      <c r="C32" s="119">
        <f>'02'!G33</f>
        <v>220.44</v>
      </c>
      <c r="D32" s="119">
        <f>'03'!E31</f>
        <v>44.09</v>
      </c>
      <c r="E32" s="119">
        <f>'04'!K32</f>
        <v>0</v>
      </c>
      <c r="F32" s="192">
        <f t="shared" si="0"/>
        <v>264.53</v>
      </c>
    </row>
    <row r="33" spans="1:6" ht="10.5" customHeight="1">
      <c r="A33" s="180">
        <f>'03'!A32</f>
        <v>39264</v>
      </c>
      <c r="B33" s="119">
        <v>0</v>
      </c>
      <c r="C33" s="119">
        <f>'02'!G34</f>
        <v>240.48</v>
      </c>
      <c r="D33" s="119">
        <f>'03'!E32</f>
        <v>46.25</v>
      </c>
      <c r="E33" s="119">
        <f>'04'!K33</f>
        <v>0</v>
      </c>
      <c r="F33" s="192">
        <f t="shared" si="0"/>
        <v>286.73</v>
      </c>
    </row>
    <row r="34" spans="1:6" ht="10.5" customHeight="1">
      <c r="A34" s="180">
        <f>'03'!A33</f>
        <v>39295</v>
      </c>
      <c r="B34" s="119">
        <v>0</v>
      </c>
      <c r="C34" s="119">
        <f>'02'!G35</f>
        <v>250.5</v>
      </c>
      <c r="D34" s="119">
        <f>'03'!E33</f>
        <v>37.11</v>
      </c>
      <c r="E34" s="119">
        <f>'04'!K34</f>
        <v>0</v>
      </c>
      <c r="F34" s="192">
        <f t="shared" si="0"/>
        <v>287.61</v>
      </c>
    </row>
    <row r="35" spans="1:6" ht="10.5" customHeight="1">
      <c r="A35" s="180">
        <f>'03'!A34</f>
        <v>39326</v>
      </c>
      <c r="B35" s="119">
        <v>0</v>
      </c>
      <c r="C35" s="119">
        <f>'02'!G36</f>
        <v>220.44</v>
      </c>
      <c r="D35" s="119">
        <f>'03'!E34</f>
        <v>55.11</v>
      </c>
      <c r="E35" s="119">
        <f>'04'!K35</f>
        <v>0</v>
      </c>
      <c r="F35" s="192">
        <f t="shared" si="0"/>
        <v>275.55</v>
      </c>
    </row>
    <row r="36" spans="1:6" ht="10.5" customHeight="1">
      <c r="A36" s="180">
        <f>'03'!A35</f>
        <v>39356</v>
      </c>
      <c r="B36" s="119">
        <v>0</v>
      </c>
      <c r="C36" s="119">
        <f>'02'!G37</f>
        <v>240.48</v>
      </c>
      <c r="D36" s="119">
        <f>'03'!E35</f>
        <v>46.25</v>
      </c>
      <c r="E36" s="119">
        <f>'04'!K36</f>
        <v>0</v>
      </c>
      <c r="F36" s="192">
        <f t="shared" si="0"/>
        <v>286.73</v>
      </c>
    </row>
    <row r="37" spans="1:6" ht="10.5" customHeight="1">
      <c r="A37" s="180">
        <f>'03'!A36</f>
        <v>39387</v>
      </c>
      <c r="B37" s="119">
        <v>0</v>
      </c>
      <c r="C37" s="119">
        <f>'02'!G38</f>
        <v>238.26</v>
      </c>
      <c r="D37" s="119">
        <f>'03'!E36</f>
        <v>59.57</v>
      </c>
      <c r="E37" s="119">
        <f>'04'!K37</f>
        <v>0</v>
      </c>
      <c r="F37" s="192">
        <f t="shared" si="0"/>
        <v>297.83</v>
      </c>
    </row>
    <row r="38" spans="1:6" ht="10.5" customHeight="1">
      <c r="A38" s="180">
        <f>'03'!A37</f>
        <v>39417</v>
      </c>
      <c r="B38" s="119">
        <v>0</v>
      </c>
      <c r="C38" s="119">
        <f>'02'!G39</f>
        <v>238.26</v>
      </c>
      <c r="D38" s="119">
        <f>'03'!E37</f>
        <v>57.18</v>
      </c>
      <c r="E38" s="119">
        <f>'04'!K38</f>
        <v>159.42</v>
      </c>
      <c r="F38" s="192">
        <f t="shared" si="0"/>
        <v>454.86</v>
      </c>
    </row>
    <row r="39" spans="1:6" ht="10.5" customHeight="1">
      <c r="A39" s="180">
        <f>'03'!A38</f>
        <v>39448</v>
      </c>
      <c r="B39" s="119">
        <v>0</v>
      </c>
      <c r="C39" s="119">
        <f>'02'!G40</f>
        <v>259.92</v>
      </c>
      <c r="D39" s="119">
        <f>'03'!E38</f>
        <v>49.98</v>
      </c>
      <c r="E39" s="119">
        <f>'04'!K39</f>
        <v>0</v>
      </c>
      <c r="F39" s="192">
        <f t="shared" si="0"/>
        <v>309.9</v>
      </c>
    </row>
    <row r="40" spans="1:6" ht="10.5" customHeight="1">
      <c r="A40" s="180">
        <f>'03'!A39</f>
        <v>39479</v>
      </c>
      <c r="B40" s="119">
        <v>0</v>
      </c>
      <c r="C40" s="119">
        <f>'02'!G41</f>
        <v>238.26</v>
      </c>
      <c r="D40" s="119">
        <f>'03'!E39</f>
        <v>49.64</v>
      </c>
      <c r="E40" s="119">
        <f>'04'!K40</f>
        <v>0</v>
      </c>
      <c r="F40" s="192">
        <f t="shared" si="0"/>
        <v>287.9</v>
      </c>
    </row>
    <row r="41" spans="1:6" ht="10.5" customHeight="1">
      <c r="A41" s="180">
        <f>'03'!A40</f>
        <v>39508</v>
      </c>
      <c r="B41" s="119">
        <v>0</v>
      </c>
      <c r="C41" s="119">
        <f>'02'!G42</f>
        <v>249.09</v>
      </c>
      <c r="D41" s="119">
        <f>'03'!E40</f>
        <v>59.78</v>
      </c>
      <c r="E41" s="119">
        <f>'04'!K41</f>
        <v>0</v>
      </c>
      <c r="F41" s="192">
        <f t="shared" si="0"/>
        <v>308.87</v>
      </c>
    </row>
    <row r="42" spans="1:6" ht="10.5" customHeight="1">
      <c r="A42" s="180">
        <f>'03'!A41</f>
        <v>39539</v>
      </c>
      <c r="B42" s="119">
        <v>0</v>
      </c>
      <c r="C42" s="119">
        <f>'02'!G43</f>
        <v>249.09</v>
      </c>
      <c r="D42" s="119">
        <f>'03'!E41</f>
        <v>49.82</v>
      </c>
      <c r="E42" s="119">
        <f>'04'!K42</f>
        <v>0</v>
      </c>
      <c r="F42" s="192">
        <f t="shared" si="0"/>
        <v>298.91</v>
      </c>
    </row>
    <row r="43" spans="1:6" ht="10.5" customHeight="1">
      <c r="A43" s="180">
        <f>'03'!A42</f>
        <v>39569</v>
      </c>
      <c r="B43" s="119">
        <v>0</v>
      </c>
      <c r="C43" s="119">
        <f>'02'!G44</f>
        <v>238.26</v>
      </c>
      <c r="D43" s="119">
        <f>'03'!E42</f>
        <v>57.18</v>
      </c>
      <c r="E43" s="119">
        <f>'04'!K43</f>
        <v>0</v>
      </c>
      <c r="F43" s="192">
        <f t="shared" si="0"/>
        <v>295.44</v>
      </c>
    </row>
    <row r="44" spans="1:6" ht="10.5" customHeight="1">
      <c r="A44" s="180">
        <f>'03'!A43</f>
        <v>39600</v>
      </c>
      <c r="B44" s="119">
        <v>0</v>
      </c>
      <c r="C44" s="119">
        <f>'02'!G45</f>
        <v>119.13</v>
      </c>
      <c r="D44" s="119">
        <f>'03'!E43</f>
        <v>29.78</v>
      </c>
      <c r="E44" s="119">
        <f>'04'!K44</f>
        <v>211.79</v>
      </c>
      <c r="F44" s="192">
        <f t="shared" si="0"/>
        <v>360.7</v>
      </c>
    </row>
    <row r="45" spans="1:6" ht="10.5" customHeight="1">
      <c r="A45" s="180">
        <f>'03'!A44</f>
        <v>39630</v>
      </c>
      <c r="B45" s="119">
        <v>0</v>
      </c>
      <c r="C45" s="119">
        <f>'02'!G46</f>
        <v>140.79</v>
      </c>
      <c r="D45" s="119">
        <f>'03'!E44</f>
        <v>20.11</v>
      </c>
      <c r="E45" s="119">
        <f>'04'!K45</f>
        <v>0</v>
      </c>
      <c r="F45" s="192">
        <f t="shared" si="0"/>
        <v>160.9</v>
      </c>
    </row>
    <row r="46" spans="1:6" ht="10.5" customHeight="1">
      <c r="A46" s="180">
        <f>'03'!A45</f>
        <v>39661</v>
      </c>
      <c r="B46" s="119">
        <v>0</v>
      </c>
      <c r="C46" s="119">
        <f>'02'!G47</f>
        <v>259.92</v>
      </c>
      <c r="D46" s="119">
        <f>'03'!E45</f>
        <v>49.98</v>
      </c>
      <c r="E46" s="119">
        <f>'04'!K46</f>
        <v>0</v>
      </c>
      <c r="F46" s="192">
        <f t="shared" si="0"/>
        <v>309.9</v>
      </c>
    </row>
    <row r="47" spans="1:6" ht="10.5" customHeight="1">
      <c r="A47" s="180">
        <f>'03'!A46</f>
        <v>39692</v>
      </c>
      <c r="B47" s="119">
        <v>0</v>
      </c>
      <c r="C47" s="119">
        <f>'02'!G48</f>
        <v>259.92</v>
      </c>
      <c r="D47" s="119">
        <f>'03'!E46</f>
        <v>39.99</v>
      </c>
      <c r="E47" s="119">
        <f>'04'!K47</f>
        <v>0</v>
      </c>
      <c r="F47" s="192">
        <f t="shared" si="0"/>
        <v>299.91</v>
      </c>
    </row>
    <row r="48" spans="1:6" ht="10.5" customHeight="1">
      <c r="A48" s="180">
        <f>'03'!A47</f>
        <v>39722</v>
      </c>
      <c r="B48" s="119">
        <v>1733.36</v>
      </c>
      <c r="C48" s="119">
        <f>'02'!G49</f>
        <v>270.75</v>
      </c>
      <c r="D48" s="119">
        <f>'03'!E47</f>
        <v>40.11</v>
      </c>
      <c r="E48" s="119">
        <f>'04'!K48</f>
        <v>0</v>
      </c>
      <c r="F48" s="192">
        <f t="shared" si="0"/>
        <v>2044.22</v>
      </c>
    </row>
    <row r="49" spans="1:6" ht="10.5" customHeight="1">
      <c r="A49" s="180">
        <f>'03'!A48</f>
        <v>39753</v>
      </c>
      <c r="B49" s="119">
        <v>1687.95</v>
      </c>
      <c r="C49" s="119">
        <f>'02'!G50</f>
        <v>238.26</v>
      </c>
      <c r="D49" s="119">
        <f>'03'!E48</f>
        <v>59.57</v>
      </c>
      <c r="E49" s="119">
        <f>'04'!K49</f>
        <v>0</v>
      </c>
      <c r="F49" s="192">
        <f t="shared" si="0"/>
        <v>1985.78</v>
      </c>
    </row>
    <row r="50" spans="1:6" ht="10.5" customHeight="1">
      <c r="A50" s="180">
        <f>'03'!A49</f>
        <v>39783</v>
      </c>
      <c r="B50" s="119">
        <v>618.87</v>
      </c>
      <c r="C50" s="119">
        <f>'02'!G51</f>
        <v>107.87</v>
      </c>
      <c r="D50" s="119">
        <f>'03'!E49</f>
        <v>11.99</v>
      </c>
      <c r="E50" s="119">
        <f>'04'!K50+'04'!K51</f>
        <v>322.32</v>
      </c>
      <c r="F50" s="192">
        <f t="shared" si="0"/>
        <v>1061.05</v>
      </c>
    </row>
    <row r="52" spans="2:7" ht="12.75">
      <c r="B52" s="258">
        <f>SUM(B21:B50)</f>
        <v>4040.18</v>
      </c>
      <c r="C52" s="258">
        <f>SUM(C21:C50)</f>
        <v>6381.79</v>
      </c>
      <c r="D52" s="258">
        <f>SUM(D21:D50)</f>
        <v>1305.55</v>
      </c>
      <c r="E52" s="258">
        <f>SUM(E21:E50)</f>
        <v>751.47</v>
      </c>
      <c r="F52" s="258">
        <f>SUM(F21:F50)</f>
        <v>12478.99</v>
      </c>
      <c r="G52" s="182"/>
    </row>
    <row r="53" spans="2:7" ht="12.75">
      <c r="B53" s="182"/>
      <c r="C53" s="182"/>
      <c r="D53" s="182"/>
      <c r="E53" s="182"/>
      <c r="F53" s="182"/>
      <c r="G53" s="182"/>
    </row>
    <row r="55" spans="3:5" ht="12.75">
      <c r="C55" s="169"/>
      <c r="D55" s="169"/>
      <c r="E55" s="169" t="s">
        <v>316</v>
      </c>
    </row>
    <row r="56" spans="3:4" ht="12.75">
      <c r="C56" s="320"/>
      <c r="D56" s="325" t="s">
        <v>314</v>
      </c>
    </row>
    <row r="57" spans="3:4" ht="12.75">
      <c r="C57" s="169"/>
      <c r="D57" s="169"/>
    </row>
  </sheetData>
  <sheetProtection/>
  <hyperlinks>
    <hyperlink ref="D56" r:id="rId1" display="www.sentenca.com.br"/>
  </hyperlinks>
  <printOptions/>
  <pageMargins left="1.1023622047244095" right="0.7086614173228347" top="0.984251968503937" bottom="0.7874015748031497" header="0.31496062992125984" footer="0.31496062992125984"/>
  <pageSetup horizontalDpi="600" verticalDpi="600" orientation="portrait" paperSize="9" r:id="rId2"/>
  <headerFooter>
    <oddHeader>&amp;R
&amp;"Tahoma,Normal"&amp;8Anexo: 05
Folha : 0&amp;P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7.00390625" style="38" customWidth="1"/>
    <col min="2" max="2" width="10.421875" style="38" customWidth="1"/>
    <col min="3" max="3" width="10.57421875" style="38" customWidth="1"/>
    <col min="4" max="4" width="14.8515625" style="38" customWidth="1"/>
    <col min="5" max="5" width="10.8515625" style="38" customWidth="1"/>
    <col min="6" max="6" width="11.00390625" style="38" customWidth="1"/>
    <col min="7" max="7" width="10.421875" style="38" customWidth="1"/>
    <col min="8" max="8" width="10.8515625" style="38" customWidth="1"/>
    <col min="9" max="9" width="11.28125" style="38" customWidth="1"/>
    <col min="10" max="16384" width="9.140625" style="38" customWidth="1"/>
  </cols>
  <sheetData>
    <row r="1" spans="1:4" s="322" customFormat="1" ht="14.25" customHeight="1">
      <c r="A1" s="321" t="s">
        <v>320</v>
      </c>
      <c r="B1" s="321"/>
      <c r="C1" s="321"/>
      <c r="D1" s="321"/>
    </row>
    <row r="2" spans="1:4" s="170" customFormat="1" ht="10.5" customHeight="1">
      <c r="A2" s="169"/>
      <c r="B2" s="243"/>
      <c r="C2" s="169"/>
      <c r="D2" s="169"/>
    </row>
    <row r="3" spans="1:4" s="170" customFormat="1" ht="10.5" customHeight="1">
      <c r="A3" s="169"/>
      <c r="B3" s="243"/>
      <c r="C3" s="169"/>
      <c r="D3" s="169"/>
    </row>
    <row r="4" ht="10.5" customHeight="1">
      <c r="A4" s="38" t="s">
        <v>133</v>
      </c>
    </row>
    <row r="5" ht="10.5" customHeight="1">
      <c r="A5" s="59" t="s">
        <v>292</v>
      </c>
    </row>
    <row r="6" ht="10.5" customHeight="1">
      <c r="A6" s="59"/>
    </row>
    <row r="7" spans="1:2" s="1" customFormat="1" ht="10.5" customHeight="1">
      <c r="A7" s="1" t="s">
        <v>310</v>
      </c>
      <c r="B7" s="244"/>
    </row>
    <row r="8" spans="1:2" s="1" customFormat="1" ht="10.5" customHeight="1">
      <c r="A8" s="1" t="s">
        <v>311</v>
      </c>
      <c r="B8" s="244"/>
    </row>
    <row r="9" spans="1:2" s="1" customFormat="1" ht="10.5" customHeight="1">
      <c r="A9" s="1" t="s">
        <v>312</v>
      </c>
      <c r="B9" s="244"/>
    </row>
    <row r="10" spans="1:2" s="1" customFormat="1" ht="10.5" customHeight="1">
      <c r="A10" s="1" t="s">
        <v>273</v>
      </c>
      <c r="B10" s="244"/>
    </row>
    <row r="11" spans="1:4" s="170" customFormat="1" ht="15" customHeight="1" thickBot="1">
      <c r="A11" s="29"/>
      <c r="B11" s="29"/>
      <c r="C11" s="29"/>
      <c r="D11" s="29"/>
    </row>
    <row r="12" spans="1:9" ht="12" thickBot="1" thickTop="1">
      <c r="A12" s="6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13</v>
      </c>
    </row>
    <row r="13" spans="1:2" ht="12" thickBot="1" thickTop="1">
      <c r="A13" s="75"/>
      <c r="B13" s="52"/>
    </row>
    <row r="14" spans="1:9" s="29" customFormat="1" ht="11.25" thickTop="1">
      <c r="A14" s="101" t="s">
        <v>9</v>
      </c>
      <c r="B14" s="102" t="s">
        <v>134</v>
      </c>
      <c r="C14" s="33" t="s">
        <v>135</v>
      </c>
      <c r="D14" s="33" t="s">
        <v>134</v>
      </c>
      <c r="E14" s="33" t="s">
        <v>136</v>
      </c>
      <c r="F14" s="33" t="s">
        <v>136</v>
      </c>
      <c r="G14" s="33" t="s">
        <v>136</v>
      </c>
      <c r="H14" s="33" t="s">
        <v>136</v>
      </c>
      <c r="I14" s="34" t="s">
        <v>86</v>
      </c>
    </row>
    <row r="15" spans="1:9" s="29" customFormat="1" ht="10.5">
      <c r="A15" s="183"/>
      <c r="B15" s="162" t="s">
        <v>137</v>
      </c>
      <c r="C15" s="35" t="s">
        <v>138</v>
      </c>
      <c r="D15" s="35" t="s">
        <v>139</v>
      </c>
      <c r="E15" s="35" t="s">
        <v>134</v>
      </c>
      <c r="F15" s="35" t="s">
        <v>134</v>
      </c>
      <c r="G15" s="35" t="s">
        <v>134</v>
      </c>
      <c r="H15" s="35" t="s">
        <v>134</v>
      </c>
      <c r="I15" s="36" t="s">
        <v>140</v>
      </c>
    </row>
    <row r="16" spans="1:9" s="29" customFormat="1" ht="10.5">
      <c r="A16" s="183"/>
      <c r="B16" s="162" t="s">
        <v>141</v>
      </c>
      <c r="C16" s="35" t="s">
        <v>142</v>
      </c>
      <c r="D16" s="35" t="s">
        <v>143</v>
      </c>
      <c r="E16" s="35" t="s">
        <v>137</v>
      </c>
      <c r="F16" s="35" t="s">
        <v>137</v>
      </c>
      <c r="G16" s="35" t="s">
        <v>137</v>
      </c>
      <c r="H16" s="35" t="s">
        <v>137</v>
      </c>
      <c r="I16" s="36" t="s">
        <v>144</v>
      </c>
    </row>
    <row r="17" spans="1:9" s="29" customFormat="1" ht="10.5">
      <c r="A17" s="183"/>
      <c r="B17" s="162" t="s">
        <v>145</v>
      </c>
      <c r="C17" s="35" t="s">
        <v>146</v>
      </c>
      <c r="D17" s="35" t="s">
        <v>147</v>
      </c>
      <c r="E17" s="35" t="s">
        <v>148</v>
      </c>
      <c r="F17" s="35" t="s">
        <v>149</v>
      </c>
      <c r="G17" s="35" t="s">
        <v>150</v>
      </c>
      <c r="H17" s="35" t="s">
        <v>151</v>
      </c>
      <c r="I17" s="36" t="s">
        <v>152</v>
      </c>
    </row>
    <row r="18" spans="1:9" s="29" customFormat="1" ht="10.5">
      <c r="A18" s="183"/>
      <c r="B18" s="162" t="s">
        <v>153</v>
      </c>
      <c r="C18" s="35" t="s">
        <v>154</v>
      </c>
      <c r="D18" s="35" t="s">
        <v>155</v>
      </c>
      <c r="E18" s="35" t="s">
        <v>156</v>
      </c>
      <c r="F18" s="35" t="s">
        <v>156</v>
      </c>
      <c r="G18" s="35" t="s">
        <v>157</v>
      </c>
      <c r="H18" s="35" t="s">
        <v>157</v>
      </c>
      <c r="I18" s="36" t="s">
        <v>165</v>
      </c>
    </row>
    <row r="19" spans="1:9" s="29" customFormat="1" ht="10.5">
      <c r="A19" s="183"/>
      <c r="B19" s="162"/>
      <c r="C19" s="35" t="s">
        <v>158</v>
      </c>
      <c r="D19" s="35" t="s">
        <v>159</v>
      </c>
      <c r="E19" s="35"/>
      <c r="F19" s="35"/>
      <c r="G19" s="32"/>
      <c r="H19" s="35"/>
      <c r="I19" s="36"/>
    </row>
    <row r="20" spans="1:9" s="29" customFormat="1" ht="11.25" thickBot="1">
      <c r="A20" s="259"/>
      <c r="B20" s="113"/>
      <c r="C20" s="37"/>
      <c r="D20" s="37" t="s">
        <v>160</v>
      </c>
      <c r="E20" s="37"/>
      <c r="F20" s="37"/>
      <c r="G20" s="37"/>
      <c r="H20" s="37"/>
      <c r="I20" s="72"/>
    </row>
    <row r="21" ht="11.25" thickTop="1"/>
    <row r="22" spans="1:9" ht="10.5">
      <c r="A22" s="130">
        <v>38899</v>
      </c>
      <c r="B22" s="187">
        <v>2801.56</v>
      </c>
      <c r="C22" s="187">
        <f>B22</f>
        <v>2801.56</v>
      </c>
      <c r="D22" s="187">
        <f>'05'!F21</f>
        <v>28.67</v>
      </c>
      <c r="E22" s="187">
        <v>840.47</v>
      </c>
      <c r="F22" s="187">
        <v>1050</v>
      </c>
      <c r="G22" s="187">
        <v>1400.77</v>
      </c>
      <c r="H22" s="187">
        <f>B22</f>
        <v>2801.56</v>
      </c>
      <c r="I22" s="187">
        <f>D22*7.65%</f>
        <v>2.19</v>
      </c>
    </row>
    <row r="23" spans="1:9" ht="10.5">
      <c r="A23" s="130">
        <v>38930</v>
      </c>
      <c r="B23" s="187">
        <v>2801.82</v>
      </c>
      <c r="C23" s="187">
        <f aca="true" t="shared" si="0" ref="C23:C39">B23</f>
        <v>2801.82</v>
      </c>
      <c r="D23" s="187">
        <f>'05'!F22</f>
        <v>274.27</v>
      </c>
      <c r="E23" s="187">
        <v>840.55</v>
      </c>
      <c r="F23" s="187">
        <v>1050</v>
      </c>
      <c r="G23" s="187">
        <v>1400.91</v>
      </c>
      <c r="H23" s="187">
        <v>2801.82</v>
      </c>
      <c r="I23" s="187">
        <f aca="true" t="shared" si="1" ref="I23:I39">D23*7.65%</f>
        <v>20.98</v>
      </c>
    </row>
    <row r="24" spans="1:9" ht="10.5">
      <c r="A24" s="130">
        <v>38961</v>
      </c>
      <c r="B24" s="187">
        <v>2801.82</v>
      </c>
      <c r="C24" s="187">
        <f t="shared" si="0"/>
        <v>2801.82</v>
      </c>
      <c r="D24" s="187">
        <f>'05'!F23</f>
        <v>264.53</v>
      </c>
      <c r="E24" s="187">
        <v>840.55</v>
      </c>
      <c r="F24" s="187">
        <v>1050</v>
      </c>
      <c r="G24" s="187">
        <v>1400.91</v>
      </c>
      <c r="H24" s="187">
        <v>2801.82</v>
      </c>
      <c r="I24" s="187">
        <f t="shared" si="1"/>
        <v>20.24</v>
      </c>
    </row>
    <row r="25" spans="1:9" ht="10.5">
      <c r="A25" s="130">
        <v>38991</v>
      </c>
      <c r="B25" s="187">
        <v>2801.82</v>
      </c>
      <c r="C25" s="187">
        <f t="shared" si="0"/>
        <v>2801.82</v>
      </c>
      <c r="D25" s="187">
        <f>'05'!F24</f>
        <v>285.77</v>
      </c>
      <c r="E25" s="187">
        <v>840.55</v>
      </c>
      <c r="F25" s="187">
        <v>1050</v>
      </c>
      <c r="G25" s="187">
        <v>1400.91</v>
      </c>
      <c r="H25" s="187">
        <v>2801.82</v>
      </c>
      <c r="I25" s="187">
        <f t="shared" si="1"/>
        <v>21.86</v>
      </c>
    </row>
    <row r="26" spans="1:9" ht="10.5">
      <c r="A26" s="130">
        <v>39022</v>
      </c>
      <c r="B26" s="187">
        <v>2801.82</v>
      </c>
      <c r="C26" s="187">
        <f t="shared" si="0"/>
        <v>2801.82</v>
      </c>
      <c r="D26" s="187">
        <f>'05'!F25</f>
        <v>275.55</v>
      </c>
      <c r="E26" s="187">
        <v>840.55</v>
      </c>
      <c r="F26" s="187">
        <v>1050</v>
      </c>
      <c r="G26" s="187">
        <v>1400.91</v>
      </c>
      <c r="H26" s="187">
        <v>2801.82</v>
      </c>
      <c r="I26" s="187">
        <f t="shared" si="1"/>
        <v>21.08</v>
      </c>
    </row>
    <row r="27" spans="1:9" ht="10.5">
      <c r="A27" s="130">
        <v>39052</v>
      </c>
      <c r="B27" s="187">
        <v>2801.82</v>
      </c>
      <c r="C27" s="187">
        <f t="shared" si="0"/>
        <v>2801.82</v>
      </c>
      <c r="D27" s="187">
        <f>'05'!F26</f>
        <v>216.11</v>
      </c>
      <c r="E27" s="187">
        <v>840.55</v>
      </c>
      <c r="F27" s="187">
        <v>1050</v>
      </c>
      <c r="G27" s="187">
        <v>1400.91</v>
      </c>
      <c r="H27" s="187">
        <v>2801.82</v>
      </c>
      <c r="I27" s="187">
        <f t="shared" si="1"/>
        <v>16.53</v>
      </c>
    </row>
    <row r="28" spans="1:9" ht="10.5">
      <c r="A28" s="130">
        <v>39083</v>
      </c>
      <c r="B28" s="187">
        <v>2801.82</v>
      </c>
      <c r="C28" s="187">
        <f t="shared" si="0"/>
        <v>2801.82</v>
      </c>
      <c r="D28" s="187">
        <f>'05'!F27</f>
        <v>138.74</v>
      </c>
      <c r="E28" s="187">
        <v>840.55</v>
      </c>
      <c r="F28" s="187">
        <v>1050</v>
      </c>
      <c r="G28" s="187">
        <v>1400.91</v>
      </c>
      <c r="H28" s="187">
        <v>2801.82</v>
      </c>
      <c r="I28" s="187">
        <f t="shared" si="1"/>
        <v>10.61</v>
      </c>
    </row>
    <row r="29" spans="1:9" ht="10.5">
      <c r="A29" s="130">
        <v>39114</v>
      </c>
      <c r="B29" s="187">
        <v>2801.82</v>
      </c>
      <c r="C29" s="187">
        <f t="shared" si="0"/>
        <v>2801.82</v>
      </c>
      <c r="D29" s="187">
        <f>'05'!F28</f>
        <v>256.16</v>
      </c>
      <c r="E29" s="187">
        <v>840.55</v>
      </c>
      <c r="F29" s="187">
        <v>1050</v>
      </c>
      <c r="G29" s="187">
        <v>1400.91</v>
      </c>
      <c r="H29" s="187">
        <v>2801.82</v>
      </c>
      <c r="I29" s="187">
        <f t="shared" si="1"/>
        <v>19.6</v>
      </c>
    </row>
    <row r="30" spans="1:9" ht="10.5">
      <c r="A30" s="130">
        <v>39142</v>
      </c>
      <c r="B30" s="187">
        <v>2801.82</v>
      </c>
      <c r="C30" s="187">
        <f t="shared" si="0"/>
        <v>2801.82</v>
      </c>
      <c r="D30" s="187">
        <f>'05'!F29</f>
        <v>287.61</v>
      </c>
      <c r="E30" s="187">
        <v>840.55</v>
      </c>
      <c r="F30" s="187">
        <v>1050</v>
      </c>
      <c r="G30" s="187">
        <v>1400.91</v>
      </c>
      <c r="H30" s="187">
        <v>2801.82</v>
      </c>
      <c r="I30" s="187">
        <f t="shared" si="1"/>
        <v>22</v>
      </c>
    </row>
    <row r="31" spans="1:9" ht="10.5">
      <c r="A31" s="130">
        <v>39173</v>
      </c>
      <c r="B31" s="187">
        <v>2894.28</v>
      </c>
      <c r="C31" s="187">
        <f t="shared" si="0"/>
        <v>2894.28</v>
      </c>
      <c r="D31" s="187">
        <f>'05'!F30</f>
        <v>287.53</v>
      </c>
      <c r="E31" s="187">
        <v>868.29</v>
      </c>
      <c r="F31" s="187">
        <v>1140</v>
      </c>
      <c r="G31" s="187">
        <v>1447.14</v>
      </c>
      <c r="H31" s="187">
        <v>2894.28</v>
      </c>
      <c r="I31" s="187">
        <f t="shared" si="1"/>
        <v>22</v>
      </c>
    </row>
    <row r="32" spans="1:9" ht="10.5">
      <c r="A32" s="130">
        <v>39203</v>
      </c>
      <c r="B32" s="187">
        <v>2894.28</v>
      </c>
      <c r="C32" s="187">
        <f t="shared" si="0"/>
        <v>2894.28</v>
      </c>
      <c r="D32" s="187">
        <f>'05'!F31</f>
        <v>286.73</v>
      </c>
      <c r="E32" s="187">
        <v>868.29</v>
      </c>
      <c r="F32" s="187">
        <v>1140</v>
      </c>
      <c r="G32" s="187">
        <v>1447.14</v>
      </c>
      <c r="H32" s="187">
        <v>2894.28</v>
      </c>
      <c r="I32" s="187">
        <f t="shared" si="1"/>
        <v>21.93</v>
      </c>
    </row>
    <row r="33" spans="1:9" ht="10.5">
      <c r="A33" s="130">
        <v>39234</v>
      </c>
      <c r="B33" s="187">
        <v>2894.28</v>
      </c>
      <c r="C33" s="187">
        <f t="shared" si="0"/>
        <v>2894.28</v>
      </c>
      <c r="D33" s="187">
        <f>'05'!F32</f>
        <v>264.53</v>
      </c>
      <c r="E33" s="187">
        <v>868.29</v>
      </c>
      <c r="F33" s="187">
        <v>1140</v>
      </c>
      <c r="G33" s="187">
        <v>1447.14</v>
      </c>
      <c r="H33" s="187">
        <v>2894.28</v>
      </c>
      <c r="I33" s="187">
        <f t="shared" si="1"/>
        <v>20.24</v>
      </c>
    </row>
    <row r="34" spans="1:9" ht="10.5">
      <c r="A34" s="130">
        <v>39264</v>
      </c>
      <c r="B34" s="187">
        <v>2894.28</v>
      </c>
      <c r="C34" s="187">
        <f t="shared" si="0"/>
        <v>2894.28</v>
      </c>
      <c r="D34" s="187">
        <f>'05'!F33</f>
        <v>286.73</v>
      </c>
      <c r="E34" s="187">
        <v>868.29</v>
      </c>
      <c r="F34" s="187">
        <v>1140</v>
      </c>
      <c r="G34" s="187">
        <v>1447.14</v>
      </c>
      <c r="H34" s="187">
        <v>2894.28</v>
      </c>
      <c r="I34" s="187">
        <f t="shared" si="1"/>
        <v>21.93</v>
      </c>
    </row>
    <row r="35" spans="1:9" ht="10.5">
      <c r="A35" s="130">
        <v>39295</v>
      </c>
      <c r="B35" s="187">
        <v>2894.28</v>
      </c>
      <c r="C35" s="187">
        <f t="shared" si="0"/>
        <v>2894.28</v>
      </c>
      <c r="D35" s="187">
        <f>'05'!F34</f>
        <v>287.61</v>
      </c>
      <c r="E35" s="187">
        <v>868.29</v>
      </c>
      <c r="F35" s="187">
        <v>1140</v>
      </c>
      <c r="G35" s="187">
        <v>1447.14</v>
      </c>
      <c r="H35" s="187">
        <v>2894.28</v>
      </c>
      <c r="I35" s="187">
        <f t="shared" si="1"/>
        <v>22</v>
      </c>
    </row>
    <row r="36" spans="1:9" ht="10.5">
      <c r="A36" s="130">
        <v>39326</v>
      </c>
      <c r="B36" s="187">
        <v>2894.28</v>
      </c>
      <c r="C36" s="187">
        <f t="shared" si="0"/>
        <v>2894.28</v>
      </c>
      <c r="D36" s="187">
        <f>'05'!F35</f>
        <v>275.55</v>
      </c>
      <c r="E36" s="187">
        <v>868.29</v>
      </c>
      <c r="F36" s="187">
        <v>1140</v>
      </c>
      <c r="G36" s="187">
        <v>1447.14</v>
      </c>
      <c r="H36" s="187">
        <v>2894.28</v>
      </c>
      <c r="I36" s="187">
        <f t="shared" si="1"/>
        <v>21.08</v>
      </c>
    </row>
    <row r="37" spans="1:9" ht="10.5">
      <c r="A37" s="130">
        <v>39356</v>
      </c>
      <c r="B37" s="187">
        <v>2894.28</v>
      </c>
      <c r="C37" s="187">
        <f t="shared" si="0"/>
        <v>2894.28</v>
      </c>
      <c r="D37" s="187">
        <f>'05'!F36</f>
        <v>286.73</v>
      </c>
      <c r="E37" s="187">
        <v>868.29</v>
      </c>
      <c r="F37" s="187">
        <v>1140</v>
      </c>
      <c r="G37" s="187">
        <v>1447.14</v>
      </c>
      <c r="H37" s="187">
        <v>2894.28</v>
      </c>
      <c r="I37" s="187">
        <f t="shared" si="1"/>
        <v>21.93</v>
      </c>
    </row>
    <row r="38" spans="1:9" ht="10.5">
      <c r="A38" s="130">
        <v>39387</v>
      </c>
      <c r="B38" s="187">
        <v>2894.28</v>
      </c>
      <c r="C38" s="187">
        <f t="shared" si="0"/>
        <v>2894.28</v>
      </c>
      <c r="D38" s="187">
        <f>'05'!F37</f>
        <v>297.83</v>
      </c>
      <c r="E38" s="187">
        <v>868.29</v>
      </c>
      <c r="F38" s="187">
        <v>1140</v>
      </c>
      <c r="G38" s="187">
        <v>1447.14</v>
      </c>
      <c r="H38" s="187">
        <v>2894.28</v>
      </c>
      <c r="I38" s="187">
        <f t="shared" si="1"/>
        <v>22.78</v>
      </c>
    </row>
    <row r="39" spans="1:9" ht="10.5">
      <c r="A39" s="130">
        <v>39417</v>
      </c>
      <c r="B39" s="187">
        <v>2894.28</v>
      </c>
      <c r="C39" s="187">
        <f t="shared" si="0"/>
        <v>2894.28</v>
      </c>
      <c r="D39" s="187">
        <f>'05'!F38</f>
        <v>454.86</v>
      </c>
      <c r="E39" s="187">
        <v>868.29</v>
      </c>
      <c r="F39" s="187">
        <v>1140</v>
      </c>
      <c r="G39" s="187">
        <v>1447.14</v>
      </c>
      <c r="H39" s="187">
        <v>2894.28</v>
      </c>
      <c r="I39" s="187">
        <f t="shared" si="1"/>
        <v>34.8</v>
      </c>
    </row>
    <row r="41" spans="3:9" ht="10.5">
      <c r="C41" s="261"/>
      <c r="D41" s="260">
        <f>SUM(D22:D39)</f>
        <v>4755.51</v>
      </c>
      <c r="E41" s="59"/>
      <c r="F41" s="59"/>
      <c r="G41" s="59"/>
      <c r="H41" s="59"/>
      <c r="I41" s="260">
        <f>SUM(I22:I39)</f>
        <v>363.78</v>
      </c>
    </row>
    <row r="43" ht="7.5" customHeight="1"/>
    <row r="44" spans="5:6" ht="10.5">
      <c r="E44" s="169"/>
      <c r="F44" s="169" t="s">
        <v>313</v>
      </c>
    </row>
    <row r="45" spans="5:6" ht="12.75">
      <c r="E45" s="320" t="s">
        <v>314</v>
      </c>
      <c r="F45" s="169"/>
    </row>
    <row r="46" spans="5:6" ht="10.5">
      <c r="E46" s="169"/>
      <c r="F46" s="169"/>
    </row>
  </sheetData>
  <sheetProtection/>
  <hyperlinks>
    <hyperlink ref="E45" r:id="rId1" display="www.sentenca.com.br"/>
  </hyperlinks>
  <printOptions/>
  <pageMargins left="1.6929133858267718" right="0.7086614173228347" top="0.984251968503937" bottom="0.5905511811023623" header="0.11811023622047245" footer="0.31496062992125984"/>
  <pageSetup horizontalDpi="600" verticalDpi="600" orientation="landscape" paperSize="9" r:id="rId2"/>
  <headerFooter>
    <oddHeader>&amp;R
&amp;"Tahoma,Normal"&amp;8Anexo: 06
Folha : 0&amp;P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8.140625" style="38" customWidth="1"/>
    <col min="2" max="2" width="10.28125" style="38" customWidth="1"/>
    <col min="3" max="3" width="12.140625" style="38" customWidth="1"/>
    <col min="4" max="4" width="15.28125" style="38" customWidth="1"/>
    <col min="5" max="5" width="10.7109375" style="38" customWidth="1"/>
    <col min="6" max="6" width="10.8515625" style="38" customWidth="1"/>
    <col min="7" max="7" width="10.7109375" style="38" customWidth="1"/>
    <col min="8" max="8" width="11.00390625" style="38" customWidth="1"/>
    <col min="9" max="16384" width="9.140625" style="38" customWidth="1"/>
  </cols>
  <sheetData>
    <row r="1" spans="1:4" s="322" customFormat="1" ht="14.25" customHeight="1">
      <c r="A1" s="321" t="s">
        <v>320</v>
      </c>
      <c r="B1" s="321"/>
      <c r="C1" s="321"/>
      <c r="D1" s="321"/>
    </row>
    <row r="2" spans="1:4" s="170" customFormat="1" ht="10.5" customHeight="1">
      <c r="A2" s="169"/>
      <c r="B2" s="243"/>
      <c r="C2" s="169"/>
      <c r="D2" s="169"/>
    </row>
    <row r="3" spans="1:4" s="170" customFormat="1" ht="10.5" customHeight="1">
      <c r="A3" s="169"/>
      <c r="B3" s="243"/>
      <c r="C3" s="169"/>
      <c r="D3" s="169"/>
    </row>
    <row r="4" ht="10.5" customHeight="1">
      <c r="A4" s="38" t="s">
        <v>133</v>
      </c>
    </row>
    <row r="5" ht="10.5" customHeight="1">
      <c r="A5" s="59" t="s">
        <v>293</v>
      </c>
    </row>
    <row r="6" ht="10.5" customHeight="1">
      <c r="A6" s="59"/>
    </row>
    <row r="7" spans="1:2" s="1" customFormat="1" ht="10.5" customHeight="1">
      <c r="A7" s="1" t="s">
        <v>310</v>
      </c>
      <c r="B7" s="244"/>
    </row>
    <row r="8" spans="1:2" s="1" customFormat="1" ht="10.5" customHeight="1">
      <c r="A8" s="1" t="s">
        <v>311</v>
      </c>
      <c r="B8" s="244"/>
    </row>
    <row r="9" spans="1:2" s="1" customFormat="1" ht="10.5" customHeight="1">
      <c r="A9" s="1" t="s">
        <v>312</v>
      </c>
      <c r="B9" s="244"/>
    </row>
    <row r="10" spans="1:2" s="1" customFormat="1" ht="10.5" customHeight="1">
      <c r="A10" s="1" t="s">
        <v>274</v>
      </c>
      <c r="B10" s="244"/>
    </row>
    <row r="11" spans="1:4" s="170" customFormat="1" ht="15" customHeight="1" thickBot="1">
      <c r="A11" s="29"/>
      <c r="B11" s="29"/>
      <c r="C11" s="29"/>
      <c r="D11" s="29"/>
    </row>
    <row r="12" spans="1:8" ht="12" thickBot="1" thickTop="1">
      <c r="A12" s="6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</row>
    <row r="13" spans="1:2" ht="12" thickBot="1" thickTop="1">
      <c r="A13" s="75"/>
      <c r="B13" s="52"/>
    </row>
    <row r="14" spans="1:8" s="29" customFormat="1" ht="11.25" thickTop="1">
      <c r="A14" s="101" t="s">
        <v>9</v>
      </c>
      <c r="B14" s="102" t="s">
        <v>134</v>
      </c>
      <c r="C14" s="33" t="s">
        <v>135</v>
      </c>
      <c r="D14" s="33" t="s">
        <v>134</v>
      </c>
      <c r="E14" s="33" t="s">
        <v>136</v>
      </c>
      <c r="F14" s="33" t="s">
        <v>136</v>
      </c>
      <c r="G14" s="33" t="s">
        <v>136</v>
      </c>
      <c r="H14" s="34" t="s">
        <v>86</v>
      </c>
    </row>
    <row r="15" spans="1:8" s="29" customFormat="1" ht="12.75">
      <c r="A15" s="183"/>
      <c r="B15" s="162" t="s">
        <v>137</v>
      </c>
      <c r="C15" s="35" t="s">
        <v>138</v>
      </c>
      <c r="D15" s="35" t="s">
        <v>139</v>
      </c>
      <c r="E15" s="105" t="s">
        <v>134</v>
      </c>
      <c r="F15" s="105" t="s">
        <v>134</v>
      </c>
      <c r="G15" s="105" t="s">
        <v>134</v>
      </c>
      <c r="H15" s="36" t="s">
        <v>140</v>
      </c>
    </row>
    <row r="16" spans="1:8" s="29" customFormat="1" ht="10.5">
      <c r="A16" s="183"/>
      <c r="B16" s="162" t="s">
        <v>141</v>
      </c>
      <c r="C16" s="35" t="s">
        <v>142</v>
      </c>
      <c r="D16" s="35" t="s">
        <v>143</v>
      </c>
      <c r="E16" s="35" t="s">
        <v>137</v>
      </c>
      <c r="F16" s="35" t="s">
        <v>137</v>
      </c>
      <c r="G16" s="35" t="s">
        <v>137</v>
      </c>
      <c r="H16" s="36" t="s">
        <v>161</v>
      </c>
    </row>
    <row r="17" spans="1:8" s="29" customFormat="1" ht="10.5">
      <c r="A17" s="183"/>
      <c r="B17" s="162" t="s">
        <v>145</v>
      </c>
      <c r="C17" s="35" t="s">
        <v>146</v>
      </c>
      <c r="D17" s="35" t="s">
        <v>147</v>
      </c>
      <c r="E17" s="35" t="s">
        <v>162</v>
      </c>
      <c r="F17" s="35" t="s">
        <v>163</v>
      </c>
      <c r="G17" s="35" t="s">
        <v>151</v>
      </c>
      <c r="H17" s="36" t="s">
        <v>152</v>
      </c>
    </row>
    <row r="18" spans="1:8" s="29" customFormat="1" ht="10.5">
      <c r="A18" s="183"/>
      <c r="B18" s="162" t="s">
        <v>153</v>
      </c>
      <c r="C18" s="35" t="s">
        <v>154</v>
      </c>
      <c r="D18" s="35" t="s">
        <v>155</v>
      </c>
      <c r="E18" s="35" t="s">
        <v>164</v>
      </c>
      <c r="F18" s="35" t="s">
        <v>156</v>
      </c>
      <c r="G18" s="35"/>
      <c r="H18" s="36" t="s">
        <v>165</v>
      </c>
    </row>
    <row r="19" spans="1:8" s="29" customFormat="1" ht="10.5">
      <c r="A19" s="183"/>
      <c r="B19" s="162"/>
      <c r="C19" s="35" t="s">
        <v>158</v>
      </c>
      <c r="D19" s="35" t="s">
        <v>159</v>
      </c>
      <c r="E19" s="35"/>
      <c r="G19" s="35"/>
      <c r="H19" s="36"/>
    </row>
    <row r="20" spans="1:8" s="29" customFormat="1" ht="12.75" customHeight="1" thickBot="1">
      <c r="A20" s="112"/>
      <c r="B20" s="184"/>
      <c r="C20" s="184"/>
      <c r="D20" s="184" t="s">
        <v>160</v>
      </c>
      <c r="E20" s="185"/>
      <c r="F20" s="184"/>
      <c r="G20" s="184"/>
      <c r="H20" s="186"/>
    </row>
    <row r="21" ht="11.25" thickTop="1"/>
    <row r="22" spans="1:8" ht="10.5" customHeight="1">
      <c r="A22" s="130">
        <v>39448</v>
      </c>
      <c r="B22" s="187">
        <v>2894.28</v>
      </c>
      <c r="C22" s="187">
        <f>B22</f>
        <v>2894.28</v>
      </c>
      <c r="D22" s="187">
        <f>'05'!F39</f>
        <v>309.9</v>
      </c>
      <c r="E22" s="187">
        <v>868.29</v>
      </c>
      <c r="F22" s="187">
        <v>1447.14</v>
      </c>
      <c r="G22" s="187">
        <f>B22</f>
        <v>2894.28</v>
      </c>
      <c r="H22" s="187">
        <f>D22*8%</f>
        <v>24.79</v>
      </c>
    </row>
    <row r="23" spans="1:8" ht="10.5" customHeight="1">
      <c r="A23" s="130">
        <v>39479</v>
      </c>
      <c r="B23" s="187">
        <v>2894.28</v>
      </c>
      <c r="C23" s="187">
        <f aca="true" t="shared" si="0" ref="C23:C33">B23</f>
        <v>2894.28</v>
      </c>
      <c r="D23" s="187">
        <f>'05'!F40</f>
        <v>287.9</v>
      </c>
      <c r="E23" s="187">
        <v>868.29</v>
      </c>
      <c r="F23" s="187">
        <v>1447.14</v>
      </c>
      <c r="G23" s="187">
        <f>B23</f>
        <v>2894.28</v>
      </c>
      <c r="H23" s="187">
        <f aca="true" t="shared" si="1" ref="H23:H30">D23*8%</f>
        <v>23.03</v>
      </c>
    </row>
    <row r="24" spans="1:8" ht="10.5" customHeight="1">
      <c r="A24" s="130">
        <v>39508</v>
      </c>
      <c r="B24" s="187">
        <v>3038.99</v>
      </c>
      <c r="C24" s="187">
        <f t="shared" si="0"/>
        <v>3038.99</v>
      </c>
      <c r="D24" s="187">
        <f>'05'!F41</f>
        <v>308.87</v>
      </c>
      <c r="E24" s="187">
        <v>911.7</v>
      </c>
      <c r="F24" s="187">
        <v>1519.5</v>
      </c>
      <c r="G24" s="187">
        <f>B24</f>
        <v>3038.99</v>
      </c>
      <c r="H24" s="187">
        <f t="shared" si="1"/>
        <v>24.71</v>
      </c>
    </row>
    <row r="25" spans="1:8" ht="10.5" customHeight="1">
      <c r="A25" s="130">
        <v>39539</v>
      </c>
      <c r="B25" s="187">
        <v>3038.99</v>
      </c>
      <c r="C25" s="187">
        <f t="shared" si="0"/>
        <v>3038.99</v>
      </c>
      <c r="D25" s="187">
        <f>'05'!F42</f>
        <v>298.91</v>
      </c>
      <c r="E25" s="187">
        <v>911.7</v>
      </c>
      <c r="F25" s="187">
        <v>1519.5</v>
      </c>
      <c r="G25" s="187">
        <f aca="true" t="shared" si="2" ref="G25:G33">B25</f>
        <v>3038.99</v>
      </c>
      <c r="H25" s="187">
        <f t="shared" si="1"/>
        <v>23.91</v>
      </c>
    </row>
    <row r="26" spans="1:8" ht="10.5" customHeight="1">
      <c r="A26" s="130">
        <v>39569</v>
      </c>
      <c r="B26" s="187">
        <v>3038.99</v>
      </c>
      <c r="C26" s="187">
        <f t="shared" si="0"/>
        <v>3038.99</v>
      </c>
      <c r="D26" s="187">
        <f>'05'!F43</f>
        <v>295.44</v>
      </c>
      <c r="E26" s="187">
        <v>911.7</v>
      </c>
      <c r="F26" s="187">
        <v>1519.5</v>
      </c>
      <c r="G26" s="187">
        <f t="shared" si="2"/>
        <v>3038.99</v>
      </c>
      <c r="H26" s="187">
        <f t="shared" si="1"/>
        <v>23.64</v>
      </c>
    </row>
    <row r="27" spans="1:8" ht="10.5" customHeight="1">
      <c r="A27" s="130">
        <v>39600</v>
      </c>
      <c r="B27" s="187">
        <v>3038.99</v>
      </c>
      <c r="C27" s="187">
        <f t="shared" si="0"/>
        <v>3038.99</v>
      </c>
      <c r="D27" s="187">
        <f>'05'!F44</f>
        <v>360.7</v>
      </c>
      <c r="E27" s="187">
        <v>911.7</v>
      </c>
      <c r="F27" s="187">
        <v>1519.5</v>
      </c>
      <c r="G27" s="187">
        <f t="shared" si="2"/>
        <v>3038.99</v>
      </c>
      <c r="H27" s="187">
        <f t="shared" si="1"/>
        <v>28.86</v>
      </c>
    </row>
    <row r="28" spans="1:8" ht="10.5" customHeight="1">
      <c r="A28" s="130">
        <v>39630</v>
      </c>
      <c r="B28" s="187">
        <v>3038.99</v>
      </c>
      <c r="C28" s="187">
        <f t="shared" si="0"/>
        <v>3038.99</v>
      </c>
      <c r="D28" s="187">
        <f>'05'!F45</f>
        <v>160.9</v>
      </c>
      <c r="E28" s="187">
        <v>911.7</v>
      </c>
      <c r="F28" s="187">
        <v>1519.5</v>
      </c>
      <c r="G28" s="187">
        <f t="shared" si="2"/>
        <v>3038.99</v>
      </c>
      <c r="H28" s="187">
        <f t="shared" si="1"/>
        <v>12.87</v>
      </c>
    </row>
    <row r="29" spans="1:8" ht="10.5" customHeight="1">
      <c r="A29" s="130">
        <v>39661</v>
      </c>
      <c r="B29" s="187">
        <v>3038.99</v>
      </c>
      <c r="C29" s="187">
        <f t="shared" si="0"/>
        <v>3038.99</v>
      </c>
      <c r="D29" s="187">
        <f>'05'!F46</f>
        <v>309.9</v>
      </c>
      <c r="E29" s="187">
        <v>911.7</v>
      </c>
      <c r="F29" s="187">
        <v>1519.5</v>
      </c>
      <c r="G29" s="187">
        <f t="shared" si="2"/>
        <v>3038.99</v>
      </c>
      <c r="H29" s="187">
        <f t="shared" si="1"/>
        <v>24.79</v>
      </c>
    </row>
    <row r="30" spans="1:8" ht="10.5" customHeight="1">
      <c r="A30" s="130">
        <v>39692</v>
      </c>
      <c r="B30" s="187">
        <v>3038.99</v>
      </c>
      <c r="C30" s="187">
        <f t="shared" si="0"/>
        <v>3038.99</v>
      </c>
      <c r="D30" s="187">
        <f>'05'!F47</f>
        <v>299.91</v>
      </c>
      <c r="E30" s="187">
        <v>911.7</v>
      </c>
      <c r="F30" s="187">
        <v>1519.5</v>
      </c>
      <c r="G30" s="187">
        <f t="shared" si="2"/>
        <v>3038.99</v>
      </c>
      <c r="H30" s="187">
        <f t="shared" si="1"/>
        <v>23.99</v>
      </c>
    </row>
    <row r="31" spans="1:8" ht="10.5" customHeight="1">
      <c r="A31" s="130">
        <v>39722</v>
      </c>
      <c r="B31" s="187">
        <v>3038.99</v>
      </c>
      <c r="C31" s="187">
        <f t="shared" si="0"/>
        <v>3038.99</v>
      </c>
      <c r="D31" s="187">
        <f>'05'!F48</f>
        <v>2044.22</v>
      </c>
      <c r="E31" s="187">
        <v>911.7</v>
      </c>
      <c r="F31" s="187">
        <v>1519.5</v>
      </c>
      <c r="G31" s="187">
        <f t="shared" si="2"/>
        <v>3038.99</v>
      </c>
      <c r="H31" s="187">
        <f>D31*11%</f>
        <v>224.86</v>
      </c>
    </row>
    <row r="32" spans="1:8" ht="10.5" customHeight="1">
      <c r="A32" s="130">
        <v>39753</v>
      </c>
      <c r="B32" s="187">
        <v>3038.99</v>
      </c>
      <c r="C32" s="187">
        <f t="shared" si="0"/>
        <v>3038.99</v>
      </c>
      <c r="D32" s="187">
        <f>'05'!F49</f>
        <v>1985.78</v>
      </c>
      <c r="E32" s="187">
        <v>911.7</v>
      </c>
      <c r="F32" s="187">
        <v>1519.5</v>
      </c>
      <c r="G32" s="187">
        <f t="shared" si="2"/>
        <v>3038.99</v>
      </c>
      <c r="H32" s="187">
        <f>D32*11%</f>
        <v>218.44</v>
      </c>
    </row>
    <row r="33" spans="1:8" ht="10.5" customHeight="1">
      <c r="A33" s="130">
        <v>39783</v>
      </c>
      <c r="B33" s="187">
        <v>3038.99</v>
      </c>
      <c r="C33" s="187">
        <f t="shared" si="0"/>
        <v>3038.99</v>
      </c>
      <c r="D33" s="187">
        <f>'05'!F50</f>
        <v>1061.05</v>
      </c>
      <c r="E33" s="187">
        <v>911.7</v>
      </c>
      <c r="F33" s="187">
        <v>1519.5</v>
      </c>
      <c r="G33" s="187">
        <f t="shared" si="2"/>
        <v>3038.99</v>
      </c>
      <c r="H33" s="187">
        <f>D33*9%</f>
        <v>95.49</v>
      </c>
    </row>
    <row r="35" spans="3:8" ht="10.5">
      <c r="C35" s="261"/>
      <c r="D35" s="260">
        <f>SUM(D22:D34)</f>
        <v>7723.48</v>
      </c>
      <c r="E35" s="58"/>
      <c r="F35" s="58"/>
      <c r="G35" s="58"/>
      <c r="H35" s="260">
        <f>SUM(H22:H33)</f>
        <v>749.38</v>
      </c>
    </row>
    <row r="38" spans="4:5" ht="10.5">
      <c r="D38" s="169"/>
      <c r="E38" s="169" t="s">
        <v>313</v>
      </c>
    </row>
    <row r="39" spans="4:5" ht="12.75">
      <c r="D39" s="320" t="s">
        <v>314</v>
      </c>
      <c r="E39" s="169"/>
    </row>
    <row r="40" spans="4:5" ht="10.5">
      <c r="D40" s="169"/>
      <c r="E40" s="169"/>
    </row>
  </sheetData>
  <sheetProtection/>
  <hyperlinks>
    <hyperlink ref="D39" r:id="rId1" display="www.sentenca.com.br"/>
  </hyperlinks>
  <printOptions/>
  <pageMargins left="2.0866141732283467" right="0.7874015748031497" top="1.1811023622047245" bottom="0.7874015748031497" header="0.31496062992125984" footer="0.31496062992125984"/>
  <pageSetup horizontalDpi="600" verticalDpi="600" orientation="landscape" paperSize="9" r:id="rId2"/>
  <headerFooter>
    <oddHeader>&amp;R
&amp;"Tahoma,Normal"&amp;8Anexo: 07
Folha : 0&amp;P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L13" sqref="L13"/>
    </sheetView>
  </sheetViews>
  <sheetFormatPr defaultColWidth="11.421875" defaultRowHeight="11.25" customHeight="1"/>
  <cols>
    <col min="1" max="1" width="7.7109375" style="29" customWidth="1"/>
    <col min="2" max="5" width="11.7109375" style="29" bestFit="1" customWidth="1"/>
    <col min="6" max="6" width="10.57421875" style="29" customWidth="1"/>
    <col min="7" max="7" width="10.7109375" style="29" bestFit="1" customWidth="1"/>
    <col min="8" max="8" width="11.57421875" style="29" customWidth="1"/>
    <col min="9" max="16384" width="11.421875" style="29" customWidth="1"/>
  </cols>
  <sheetData>
    <row r="1" spans="1:4" s="322" customFormat="1" ht="14.25" customHeight="1">
      <c r="A1" s="321" t="s">
        <v>320</v>
      </c>
      <c r="B1" s="321"/>
      <c r="C1" s="321"/>
      <c r="D1" s="321"/>
    </row>
    <row r="2" spans="1:4" s="170" customFormat="1" ht="10.5" customHeight="1">
      <c r="A2" s="169"/>
      <c r="B2" s="243"/>
      <c r="C2" s="169"/>
      <c r="D2" s="169"/>
    </row>
    <row r="3" spans="1:4" s="170" customFormat="1" ht="10.5" customHeight="1">
      <c r="A3" s="169"/>
      <c r="B3" s="243"/>
      <c r="C3" s="169"/>
      <c r="D3" s="169"/>
    </row>
    <row r="4" ht="10.5" customHeight="1">
      <c r="A4" s="29" t="s">
        <v>168</v>
      </c>
    </row>
    <row r="5" ht="10.5" customHeight="1"/>
    <row r="6" spans="1:2" s="1" customFormat="1" ht="10.5" customHeight="1">
      <c r="A6" s="1" t="s">
        <v>310</v>
      </c>
      <c r="B6" s="244"/>
    </row>
    <row r="7" spans="1:2" s="1" customFormat="1" ht="10.5" customHeight="1">
      <c r="A7" s="1" t="s">
        <v>311</v>
      </c>
      <c r="B7" s="244"/>
    </row>
    <row r="8" spans="1:2" s="1" customFormat="1" ht="10.5" customHeight="1">
      <c r="A8" s="1" t="s">
        <v>312</v>
      </c>
      <c r="B8" s="244"/>
    </row>
    <row r="9" spans="1:2" s="1" customFormat="1" ht="10.5" customHeight="1">
      <c r="A9" s="1" t="s">
        <v>276</v>
      </c>
      <c r="B9" s="244"/>
    </row>
    <row r="10" ht="15" customHeight="1" thickBot="1"/>
    <row r="11" spans="1:8" ht="11.25" customHeight="1" thickBot="1" thickTop="1">
      <c r="A11" s="168" t="s">
        <v>1</v>
      </c>
      <c r="B11" s="31" t="s">
        <v>2</v>
      </c>
      <c r="C11" s="31" t="s">
        <v>3</v>
      </c>
      <c r="D11" s="31" t="s">
        <v>4</v>
      </c>
      <c r="E11" s="31" t="s">
        <v>5</v>
      </c>
      <c r="F11" s="31" t="s">
        <v>6</v>
      </c>
      <c r="G11" s="31" t="s">
        <v>7</v>
      </c>
      <c r="H11" s="31" t="s">
        <v>8</v>
      </c>
    </row>
    <row r="12" ht="11.25" customHeight="1" thickBot="1" thickTop="1"/>
    <row r="13" spans="1:8" ht="11.25" customHeight="1" thickTop="1">
      <c r="A13" s="66" t="s">
        <v>9</v>
      </c>
      <c r="B13" s="33" t="s">
        <v>126</v>
      </c>
      <c r="C13" s="33" t="s">
        <v>126</v>
      </c>
      <c r="D13" s="102" t="s">
        <v>126</v>
      </c>
      <c r="E13" s="33" t="s">
        <v>126</v>
      </c>
      <c r="F13" s="33" t="s">
        <v>11</v>
      </c>
      <c r="G13" s="33" t="s">
        <v>169</v>
      </c>
      <c r="H13" s="193" t="s">
        <v>126</v>
      </c>
    </row>
    <row r="14" spans="1:8" ht="11.25" customHeight="1">
      <c r="A14" s="67"/>
      <c r="B14" s="35" t="s">
        <v>134</v>
      </c>
      <c r="C14" s="35" t="s">
        <v>19</v>
      </c>
      <c r="D14" s="162" t="s">
        <v>170</v>
      </c>
      <c r="E14" s="35" t="s">
        <v>170</v>
      </c>
      <c r="F14" s="35" t="s">
        <v>20</v>
      </c>
      <c r="G14" s="35" t="s">
        <v>171</v>
      </c>
      <c r="H14" s="194" t="s">
        <v>134</v>
      </c>
    </row>
    <row r="15" spans="1:8" ht="11.25" customHeight="1">
      <c r="A15" s="67"/>
      <c r="B15" s="35" t="s">
        <v>137</v>
      </c>
      <c r="C15" s="35" t="s">
        <v>172</v>
      </c>
      <c r="D15" s="162" t="s">
        <v>173</v>
      </c>
      <c r="E15" s="35" t="s">
        <v>174</v>
      </c>
      <c r="F15" s="35" t="s">
        <v>23</v>
      </c>
      <c r="G15" s="35" t="s">
        <v>175</v>
      </c>
      <c r="H15" s="194" t="s">
        <v>137</v>
      </c>
    </row>
    <row r="16" spans="1:8" ht="11.25" customHeight="1">
      <c r="A16" s="67"/>
      <c r="B16" s="35"/>
      <c r="C16" s="35" t="s">
        <v>19</v>
      </c>
      <c r="D16" s="162" t="s">
        <v>176</v>
      </c>
      <c r="E16" s="35" t="s">
        <v>177</v>
      </c>
      <c r="F16" s="35" t="s">
        <v>26</v>
      </c>
      <c r="G16" s="35"/>
      <c r="H16" s="194" t="s">
        <v>24</v>
      </c>
    </row>
    <row r="17" spans="1:8" ht="11.25" customHeight="1">
      <c r="A17" s="67"/>
      <c r="B17" s="35"/>
      <c r="C17" s="35" t="s">
        <v>178</v>
      </c>
      <c r="D17" s="162"/>
      <c r="E17" s="35"/>
      <c r="F17" s="35"/>
      <c r="G17" s="35"/>
      <c r="H17" s="194"/>
    </row>
    <row r="18" spans="1:8" ht="11.25" customHeight="1" thickBot="1">
      <c r="A18" s="195"/>
      <c r="B18" s="37" t="s">
        <v>294</v>
      </c>
      <c r="C18" s="37"/>
      <c r="D18" s="113"/>
      <c r="E18" s="37" t="s">
        <v>179</v>
      </c>
      <c r="F18" s="196"/>
      <c r="G18" s="37" t="s">
        <v>180</v>
      </c>
      <c r="H18" s="186" t="s">
        <v>181</v>
      </c>
    </row>
    <row r="19" spans="1:8" s="32" customFormat="1" ht="11.25" customHeight="1" thickTop="1">
      <c r="A19" s="162"/>
      <c r="B19" s="162"/>
      <c r="C19" s="162"/>
      <c r="D19" s="162"/>
      <c r="E19" s="162"/>
      <c r="F19" s="10"/>
      <c r="G19" s="162"/>
      <c r="H19" s="162"/>
    </row>
    <row r="20" spans="1:8" ht="10.5" customHeight="1">
      <c r="A20" s="197">
        <f>'[1]01'!A111</f>
        <v>38899</v>
      </c>
      <c r="B20" s="240">
        <f>'05'!C21+'05'!D21+'05'!E21</f>
        <v>28.67</v>
      </c>
      <c r="C20" s="198">
        <f>'06'!I22</f>
        <v>2.19</v>
      </c>
      <c r="D20" s="198">
        <v>0</v>
      </c>
      <c r="E20" s="39">
        <f aca="true" t="shared" si="0" ref="E20:E49">IF(C20-D20&lt;=0,0,C20-D20)</f>
        <v>2.19</v>
      </c>
      <c r="F20" s="28">
        <f>'02'!J22</f>
        <v>1.0799904</v>
      </c>
      <c r="G20" s="39">
        <f aca="true" t="shared" si="1" ref="G20:G49">E20*F20</f>
        <v>2.37</v>
      </c>
      <c r="H20" s="39">
        <f aca="true" t="shared" si="2" ref="H20:H49">B20*F20</f>
        <v>30.96</v>
      </c>
    </row>
    <row r="21" spans="1:8" ht="10.5" customHeight="1">
      <c r="A21" s="197">
        <f>'[1]01'!A112</f>
        <v>38930</v>
      </c>
      <c r="B21" s="240">
        <f>'05'!C22+'05'!D22+'05'!E22</f>
        <v>274.27</v>
      </c>
      <c r="C21" s="198">
        <f>'06'!I23</f>
        <v>20.98</v>
      </c>
      <c r="D21" s="198">
        <v>0</v>
      </c>
      <c r="E21" s="39">
        <f t="shared" si="0"/>
        <v>20.98</v>
      </c>
      <c r="F21" s="28">
        <f>'02'!J23</f>
        <v>1.07736594</v>
      </c>
      <c r="G21" s="39">
        <f t="shared" si="1"/>
        <v>22.6</v>
      </c>
      <c r="H21" s="39">
        <f t="shared" si="2"/>
        <v>295.49</v>
      </c>
    </row>
    <row r="22" spans="1:8" ht="10.5" customHeight="1">
      <c r="A22" s="197">
        <f>'[1]01'!A113</f>
        <v>38961</v>
      </c>
      <c r="B22" s="240">
        <f>'05'!C23+'05'!D23+'05'!E23</f>
        <v>264.53</v>
      </c>
      <c r="C22" s="198">
        <f>'06'!I24</f>
        <v>20.24</v>
      </c>
      <c r="D22" s="198">
        <v>0</v>
      </c>
      <c r="E22" s="39">
        <f t="shared" si="0"/>
        <v>20.24</v>
      </c>
      <c r="F22" s="28">
        <f>'02'!J24</f>
        <v>1.07572975</v>
      </c>
      <c r="G22" s="39">
        <f t="shared" si="1"/>
        <v>21.77</v>
      </c>
      <c r="H22" s="39">
        <f t="shared" si="2"/>
        <v>284.56</v>
      </c>
    </row>
    <row r="23" spans="1:8" ht="10.5" customHeight="1">
      <c r="A23" s="197">
        <f>'[1]01'!A114</f>
        <v>38991</v>
      </c>
      <c r="B23" s="240">
        <f>'05'!C24+'05'!D24+'05'!E24</f>
        <v>285.77</v>
      </c>
      <c r="C23" s="198">
        <f>'06'!I25</f>
        <v>21.86</v>
      </c>
      <c r="D23" s="198">
        <v>0</v>
      </c>
      <c r="E23" s="39">
        <f t="shared" si="0"/>
        <v>21.86</v>
      </c>
      <c r="F23" s="28">
        <f>'02'!J25</f>
        <v>1.07371653</v>
      </c>
      <c r="G23" s="39">
        <f t="shared" si="1"/>
        <v>23.47</v>
      </c>
      <c r="H23" s="39">
        <f t="shared" si="2"/>
        <v>306.84</v>
      </c>
    </row>
    <row r="24" spans="1:8" ht="10.5" customHeight="1">
      <c r="A24" s="197">
        <f>'[1]01'!A115</f>
        <v>39022</v>
      </c>
      <c r="B24" s="240">
        <f>'05'!C25+'05'!D25+'05'!E25</f>
        <v>275.55</v>
      </c>
      <c r="C24" s="198">
        <f>'06'!I26</f>
        <v>21.08</v>
      </c>
      <c r="D24" s="198">
        <v>0</v>
      </c>
      <c r="E24" s="39">
        <f t="shared" si="0"/>
        <v>21.08</v>
      </c>
      <c r="F24" s="28">
        <f>'02'!J26</f>
        <v>1.07234179</v>
      </c>
      <c r="G24" s="39">
        <f t="shared" si="1"/>
        <v>22.6</v>
      </c>
      <c r="H24" s="39">
        <f t="shared" si="2"/>
        <v>295.48</v>
      </c>
    </row>
    <row r="25" spans="1:8" ht="10.5" customHeight="1">
      <c r="A25" s="197">
        <f>'[1]01'!A116</f>
        <v>39052</v>
      </c>
      <c r="B25" s="240">
        <f>'05'!C26+'05'!D26+'05'!E26</f>
        <v>216.11</v>
      </c>
      <c r="C25" s="198">
        <f>'06'!I27</f>
        <v>16.53</v>
      </c>
      <c r="D25" s="198">
        <v>0</v>
      </c>
      <c r="E25" s="39">
        <f t="shared" si="0"/>
        <v>16.53</v>
      </c>
      <c r="F25" s="28">
        <f>'02'!J27</f>
        <v>1.07071217</v>
      </c>
      <c r="G25" s="39">
        <f t="shared" si="1"/>
        <v>17.7</v>
      </c>
      <c r="H25" s="39">
        <f t="shared" si="2"/>
        <v>231.39</v>
      </c>
    </row>
    <row r="26" spans="1:8" ht="10.5" customHeight="1">
      <c r="A26" s="197">
        <f>'[1]01'!A117</f>
        <v>39083</v>
      </c>
      <c r="B26" s="240">
        <f>'05'!C27+'05'!D27+'05'!E27</f>
        <v>138.74</v>
      </c>
      <c r="C26" s="198">
        <f>'06'!I28</f>
        <v>10.61</v>
      </c>
      <c r="D26" s="198">
        <v>0</v>
      </c>
      <c r="E26" s="39">
        <f t="shared" si="0"/>
        <v>10.61</v>
      </c>
      <c r="F26" s="28">
        <f>'02'!J28</f>
        <v>1.0683735</v>
      </c>
      <c r="G26" s="39">
        <f t="shared" si="1"/>
        <v>11.34</v>
      </c>
      <c r="H26" s="39">
        <f t="shared" si="2"/>
        <v>148.23</v>
      </c>
    </row>
    <row r="27" spans="1:8" ht="10.5" customHeight="1">
      <c r="A27" s="197">
        <f>'[1]01'!A118</f>
        <v>39114</v>
      </c>
      <c r="B27" s="240">
        <f>'05'!C28+'05'!D28+'05'!E28</f>
        <v>256.16</v>
      </c>
      <c r="C27" s="198">
        <f>'06'!I29</f>
        <v>19.6</v>
      </c>
      <c r="D27" s="198">
        <v>0</v>
      </c>
      <c r="E27" s="39">
        <f t="shared" si="0"/>
        <v>19.6</v>
      </c>
      <c r="F27" s="28">
        <f>'02'!J29</f>
        <v>1.06760376</v>
      </c>
      <c r="G27" s="39">
        <f t="shared" si="1"/>
        <v>20.93</v>
      </c>
      <c r="H27" s="39">
        <f t="shared" si="2"/>
        <v>273.48</v>
      </c>
    </row>
    <row r="28" spans="1:8" ht="10.5" customHeight="1">
      <c r="A28" s="197">
        <f>'[1]01'!A119</f>
        <v>39142</v>
      </c>
      <c r="B28" s="240">
        <f>'05'!C29+'05'!D29+'05'!E29</f>
        <v>287.61</v>
      </c>
      <c r="C28" s="198">
        <f>'06'!I30</f>
        <v>22</v>
      </c>
      <c r="D28" s="198">
        <v>0</v>
      </c>
      <c r="E28" s="39">
        <f t="shared" si="0"/>
        <v>22</v>
      </c>
      <c r="F28" s="28">
        <f>'02'!J30</f>
        <v>1.06560468</v>
      </c>
      <c r="G28" s="39">
        <f t="shared" si="1"/>
        <v>23.44</v>
      </c>
      <c r="H28" s="39">
        <f t="shared" si="2"/>
        <v>306.48</v>
      </c>
    </row>
    <row r="29" spans="1:8" ht="10.5" customHeight="1">
      <c r="A29" s="197">
        <f>'[1]01'!A120</f>
        <v>39173</v>
      </c>
      <c r="B29" s="240">
        <f>'05'!C30+'05'!D30+'05'!E30</f>
        <v>287.53</v>
      </c>
      <c r="C29" s="198">
        <f>'06'!I31</f>
        <v>22</v>
      </c>
      <c r="D29" s="198">
        <v>0</v>
      </c>
      <c r="E29" s="39">
        <f t="shared" si="0"/>
        <v>22</v>
      </c>
      <c r="F29" s="28">
        <f>'02'!J31</f>
        <v>1.06425095</v>
      </c>
      <c r="G29" s="39">
        <f t="shared" si="1"/>
        <v>23.41</v>
      </c>
      <c r="H29" s="39">
        <f t="shared" si="2"/>
        <v>306</v>
      </c>
    </row>
    <row r="30" spans="1:8" ht="10.5" customHeight="1">
      <c r="A30" s="197">
        <f>'[1]01'!A121</f>
        <v>39203</v>
      </c>
      <c r="B30" s="240">
        <f>'05'!C31+'05'!D31+'05'!E31</f>
        <v>286.73</v>
      </c>
      <c r="C30" s="198">
        <f>'06'!I32</f>
        <v>21.93</v>
      </c>
      <c r="D30" s="198">
        <v>0</v>
      </c>
      <c r="E30" s="39">
        <f t="shared" si="0"/>
        <v>21.93</v>
      </c>
      <c r="F30" s="28">
        <f>'02'!J32</f>
        <v>1.06245647</v>
      </c>
      <c r="G30" s="39">
        <f t="shared" si="1"/>
        <v>23.3</v>
      </c>
      <c r="H30" s="39">
        <f t="shared" si="2"/>
        <v>304.64</v>
      </c>
    </row>
    <row r="31" spans="1:8" ht="10.5" customHeight="1">
      <c r="A31" s="197">
        <f>'[1]01'!A122</f>
        <v>39234</v>
      </c>
      <c r="B31" s="240">
        <f>'05'!C32+'05'!D32+'05'!E32</f>
        <v>264.53</v>
      </c>
      <c r="C31" s="198">
        <f>'06'!I33</f>
        <v>20.24</v>
      </c>
      <c r="D31" s="198">
        <v>0</v>
      </c>
      <c r="E31" s="39">
        <f t="shared" si="0"/>
        <v>20.24</v>
      </c>
      <c r="F31" s="28">
        <f>'02'!J33</f>
        <v>1.06144385</v>
      </c>
      <c r="G31" s="39">
        <f t="shared" si="1"/>
        <v>21.48</v>
      </c>
      <c r="H31" s="39">
        <f t="shared" si="2"/>
        <v>280.78</v>
      </c>
    </row>
    <row r="32" spans="1:8" ht="10.5" customHeight="1">
      <c r="A32" s="197">
        <f>'[1]01'!A123</f>
        <v>39264</v>
      </c>
      <c r="B32" s="240">
        <f>'05'!C33+'05'!D33+'05'!E33</f>
        <v>286.73</v>
      </c>
      <c r="C32" s="198">
        <f>'06'!I34</f>
        <v>21.93</v>
      </c>
      <c r="D32" s="198">
        <v>0</v>
      </c>
      <c r="E32" s="39">
        <f t="shared" si="0"/>
        <v>21.93</v>
      </c>
      <c r="F32" s="28">
        <f>'02'!J34</f>
        <v>1.05988687</v>
      </c>
      <c r="G32" s="39">
        <f t="shared" si="1"/>
        <v>23.24</v>
      </c>
      <c r="H32" s="39">
        <f t="shared" si="2"/>
        <v>303.9</v>
      </c>
    </row>
    <row r="33" spans="1:8" ht="10.5" customHeight="1">
      <c r="A33" s="197">
        <f>'[1]01'!A124</f>
        <v>39295</v>
      </c>
      <c r="B33" s="240">
        <f>'05'!C34+'05'!D34+'05'!E34</f>
        <v>287.61</v>
      </c>
      <c r="C33" s="198">
        <f>'06'!I35</f>
        <v>22</v>
      </c>
      <c r="D33" s="198">
        <v>0</v>
      </c>
      <c r="E33" s="39">
        <f t="shared" si="0"/>
        <v>22</v>
      </c>
      <c r="F33" s="28">
        <f>'02'!J35</f>
        <v>1.05833536</v>
      </c>
      <c r="G33" s="39">
        <f t="shared" si="1"/>
        <v>23.28</v>
      </c>
      <c r="H33" s="39">
        <f t="shared" si="2"/>
        <v>304.39</v>
      </c>
    </row>
    <row r="34" spans="1:8" ht="10.5" customHeight="1">
      <c r="A34" s="197">
        <f>'[1]01'!A125</f>
        <v>39326</v>
      </c>
      <c r="B34" s="240">
        <f>'05'!C35+'05'!D35+'05'!E35</f>
        <v>275.55</v>
      </c>
      <c r="C34" s="198">
        <f>'06'!I36</f>
        <v>21.08</v>
      </c>
      <c r="D34" s="198">
        <v>0</v>
      </c>
      <c r="E34" s="39">
        <f t="shared" si="0"/>
        <v>21.08</v>
      </c>
      <c r="F34" s="28">
        <f>'02'!J36</f>
        <v>1.05796295</v>
      </c>
      <c r="G34" s="39">
        <f t="shared" si="1"/>
        <v>22.3</v>
      </c>
      <c r="H34" s="39">
        <f t="shared" si="2"/>
        <v>291.52</v>
      </c>
    </row>
    <row r="35" spans="1:8" ht="10.5" customHeight="1">
      <c r="A35" s="197">
        <f>'[1]01'!A126</f>
        <v>39356</v>
      </c>
      <c r="B35" s="240">
        <f>'05'!C36+'05'!D36+'05'!E36</f>
        <v>286.73</v>
      </c>
      <c r="C35" s="198">
        <f>'06'!I37</f>
        <v>21.93</v>
      </c>
      <c r="D35" s="198">
        <v>0</v>
      </c>
      <c r="E35" s="39">
        <f t="shared" si="0"/>
        <v>21.93</v>
      </c>
      <c r="F35" s="28">
        <f>'02'!J37</f>
        <v>1.05675614</v>
      </c>
      <c r="G35" s="39">
        <f t="shared" si="1"/>
        <v>23.17</v>
      </c>
      <c r="H35" s="39">
        <f t="shared" si="2"/>
        <v>303</v>
      </c>
    </row>
    <row r="36" spans="1:8" ht="10.5" customHeight="1">
      <c r="A36" s="197">
        <f>'[1]01'!A127</f>
        <v>39387</v>
      </c>
      <c r="B36" s="240">
        <f>'05'!C37+'05'!D37+'05'!E37</f>
        <v>297.83</v>
      </c>
      <c r="C36" s="198">
        <f>'06'!I38</f>
        <v>22.78</v>
      </c>
      <c r="D36" s="198">
        <v>0</v>
      </c>
      <c r="E36" s="39">
        <f t="shared" si="0"/>
        <v>22.78</v>
      </c>
      <c r="F36" s="28">
        <f>'02'!J38</f>
        <v>1.05613302</v>
      </c>
      <c r="G36" s="39">
        <f t="shared" si="1"/>
        <v>24.06</v>
      </c>
      <c r="H36" s="39">
        <f t="shared" si="2"/>
        <v>314.55</v>
      </c>
    </row>
    <row r="37" spans="1:8" ht="10.5" customHeight="1">
      <c r="A37" s="197">
        <f>'[1]01'!A128</f>
        <v>39417</v>
      </c>
      <c r="B37" s="240">
        <f>'05'!C38+'05'!D38+'05'!E38</f>
        <v>454.86</v>
      </c>
      <c r="C37" s="198">
        <f>'06'!I39</f>
        <v>34.8</v>
      </c>
      <c r="D37" s="198">
        <v>0</v>
      </c>
      <c r="E37" s="39">
        <f t="shared" si="0"/>
        <v>34.8</v>
      </c>
      <c r="F37" s="28">
        <f>'02'!J39</f>
        <v>1.05545753</v>
      </c>
      <c r="G37" s="39">
        <f t="shared" si="1"/>
        <v>36.73</v>
      </c>
      <c r="H37" s="39">
        <f t="shared" si="2"/>
        <v>480.09</v>
      </c>
    </row>
    <row r="38" spans="1:8" ht="10.5" customHeight="1">
      <c r="A38" s="197">
        <f>'[1]01'!A129</f>
        <v>39448</v>
      </c>
      <c r="B38" s="240">
        <f>'05'!C39+'05'!D39+'05'!E39</f>
        <v>309.9</v>
      </c>
      <c r="C38" s="198">
        <f>'07'!H22</f>
        <v>24.79</v>
      </c>
      <c r="D38" s="198">
        <v>0</v>
      </c>
      <c r="E38" s="39">
        <f t="shared" si="0"/>
        <v>24.79</v>
      </c>
      <c r="F38" s="28">
        <f>'02'!J40</f>
        <v>1.05439259</v>
      </c>
      <c r="G38" s="39">
        <f t="shared" si="1"/>
        <v>26.14</v>
      </c>
      <c r="H38" s="39">
        <f t="shared" si="2"/>
        <v>326.76</v>
      </c>
    </row>
    <row r="39" spans="1:8" ht="10.5" customHeight="1">
      <c r="A39" s="197">
        <f>'[1]01'!A130</f>
        <v>39479</v>
      </c>
      <c r="B39" s="240">
        <f>'05'!C40+'05'!D40+'05'!E40</f>
        <v>287.9</v>
      </c>
      <c r="C39" s="198">
        <f>'07'!H23</f>
        <v>23.03</v>
      </c>
      <c r="D39" s="198">
        <v>0</v>
      </c>
      <c r="E39" s="39">
        <f t="shared" si="0"/>
        <v>23.03</v>
      </c>
      <c r="F39" s="28">
        <f>'02'!J41</f>
        <v>1.05413643</v>
      </c>
      <c r="G39" s="39">
        <f t="shared" si="1"/>
        <v>24.28</v>
      </c>
      <c r="H39" s="39">
        <f t="shared" si="2"/>
        <v>303.49</v>
      </c>
    </row>
    <row r="40" spans="1:8" ht="10.5" customHeight="1">
      <c r="A40" s="197">
        <f>'[1]01'!A131</f>
        <v>39508</v>
      </c>
      <c r="B40" s="240">
        <f>'05'!C41+'05'!D41+'05'!E41</f>
        <v>308.87</v>
      </c>
      <c r="C40" s="198">
        <f>'07'!H24</f>
        <v>24.71</v>
      </c>
      <c r="D40" s="198">
        <v>0</v>
      </c>
      <c r="E40" s="39">
        <f t="shared" si="0"/>
        <v>24.71</v>
      </c>
      <c r="F40" s="28">
        <f>'02'!J42</f>
        <v>1.05370547</v>
      </c>
      <c r="G40" s="39">
        <f t="shared" si="1"/>
        <v>26.04</v>
      </c>
      <c r="H40" s="39">
        <f t="shared" si="2"/>
        <v>325.46</v>
      </c>
    </row>
    <row r="41" spans="1:8" ht="10.5" customHeight="1">
      <c r="A41" s="197">
        <f>'[1]01'!A132</f>
        <v>39539</v>
      </c>
      <c r="B41" s="240">
        <f>'05'!C42+'05'!D42+'05'!E42</f>
        <v>298.91</v>
      </c>
      <c r="C41" s="198">
        <f>'07'!H25</f>
        <v>23.91</v>
      </c>
      <c r="D41" s="198">
        <v>0</v>
      </c>
      <c r="E41" s="39">
        <f t="shared" si="0"/>
        <v>23.91</v>
      </c>
      <c r="F41" s="28">
        <f>'02'!J43</f>
        <v>1.05270014</v>
      </c>
      <c r="G41" s="39">
        <f t="shared" si="1"/>
        <v>25.17</v>
      </c>
      <c r="H41" s="39">
        <f t="shared" si="2"/>
        <v>314.66</v>
      </c>
    </row>
    <row r="42" spans="1:8" ht="10.5" customHeight="1">
      <c r="A42" s="197">
        <f>'[1]01'!A133</f>
        <v>39569</v>
      </c>
      <c r="B42" s="240">
        <f>'05'!C43+'05'!D43+'05'!E43</f>
        <v>295.44</v>
      </c>
      <c r="C42" s="198">
        <f>'07'!H26</f>
        <v>23.64</v>
      </c>
      <c r="D42" s="198">
        <v>0</v>
      </c>
      <c r="E42" s="39">
        <f t="shared" si="0"/>
        <v>23.64</v>
      </c>
      <c r="F42" s="28">
        <f>'02'!J44</f>
        <v>1.05192592</v>
      </c>
      <c r="G42" s="39">
        <f t="shared" si="1"/>
        <v>24.87</v>
      </c>
      <c r="H42" s="39">
        <f t="shared" si="2"/>
        <v>310.78</v>
      </c>
    </row>
    <row r="43" spans="1:8" ht="10.5" customHeight="1">
      <c r="A43" s="197">
        <f>'[1]01'!A134</f>
        <v>39600</v>
      </c>
      <c r="B43" s="240">
        <f>'05'!C44+'05'!D44+'05'!E44</f>
        <v>360.7</v>
      </c>
      <c r="C43" s="198">
        <f>'07'!H27</f>
        <v>28.86</v>
      </c>
      <c r="D43" s="198">
        <v>0</v>
      </c>
      <c r="E43" s="39">
        <f t="shared" si="0"/>
        <v>28.86</v>
      </c>
      <c r="F43" s="28">
        <f>'02'!J45</f>
        <v>1.05072179</v>
      </c>
      <c r="G43" s="39">
        <f t="shared" si="1"/>
        <v>30.32</v>
      </c>
      <c r="H43" s="39">
        <f t="shared" si="2"/>
        <v>379</v>
      </c>
    </row>
    <row r="44" spans="1:8" ht="10.5" customHeight="1">
      <c r="A44" s="197">
        <f>'[1]01'!A135</f>
        <v>39630</v>
      </c>
      <c r="B44" s="240">
        <f>'05'!C45+'05'!D45+'05'!E45</f>
        <v>160.9</v>
      </c>
      <c r="C44" s="198">
        <f>'07'!H28</f>
        <v>12.87</v>
      </c>
      <c r="D44" s="198">
        <v>0</v>
      </c>
      <c r="E44" s="39">
        <f t="shared" si="0"/>
        <v>12.87</v>
      </c>
      <c r="F44" s="28">
        <f>'02'!J46</f>
        <v>1.04871456</v>
      </c>
      <c r="G44" s="39">
        <f t="shared" si="1"/>
        <v>13.5</v>
      </c>
      <c r="H44" s="39">
        <f t="shared" si="2"/>
        <v>168.74</v>
      </c>
    </row>
    <row r="45" spans="1:8" ht="10.5" customHeight="1">
      <c r="A45" s="197">
        <f>'[1]01'!A136</f>
        <v>39661</v>
      </c>
      <c r="B45" s="240">
        <f>'05'!C46+'05'!D46+'05'!E46</f>
        <v>309.9</v>
      </c>
      <c r="C45" s="198">
        <f>'07'!H29</f>
        <v>24.79</v>
      </c>
      <c r="D45" s="198">
        <v>0</v>
      </c>
      <c r="E45" s="39">
        <f t="shared" si="0"/>
        <v>24.79</v>
      </c>
      <c r="F45" s="28">
        <f>'02'!J47</f>
        <v>1.04706647</v>
      </c>
      <c r="G45" s="39">
        <f t="shared" si="1"/>
        <v>25.96</v>
      </c>
      <c r="H45" s="39">
        <f t="shared" si="2"/>
        <v>324.49</v>
      </c>
    </row>
    <row r="46" spans="1:8" ht="10.5" customHeight="1">
      <c r="A46" s="197">
        <f>'[1]01'!A137</f>
        <v>39692</v>
      </c>
      <c r="B46" s="240">
        <f>'05'!C47+'05'!D47+'05'!E47</f>
        <v>299.91</v>
      </c>
      <c r="C46" s="198">
        <f>'07'!H30</f>
        <v>23.99</v>
      </c>
      <c r="D46" s="198">
        <v>0</v>
      </c>
      <c r="E46" s="39">
        <f t="shared" si="0"/>
        <v>23.99</v>
      </c>
      <c r="F46" s="28">
        <f>'02'!J48</f>
        <v>1.04500781</v>
      </c>
      <c r="G46" s="39">
        <f t="shared" si="1"/>
        <v>25.07</v>
      </c>
      <c r="H46" s="39">
        <f t="shared" si="2"/>
        <v>313.41</v>
      </c>
    </row>
    <row r="47" spans="1:8" ht="10.5" customHeight="1">
      <c r="A47" s="197">
        <f>'[1]01'!A138</f>
        <v>39722</v>
      </c>
      <c r="B47" s="240">
        <f>'05'!C48+'05'!D48+'05'!E48</f>
        <v>310.86</v>
      </c>
      <c r="C47" s="198">
        <f>'07'!H31</f>
        <v>224.86</v>
      </c>
      <c r="D47" s="198">
        <v>190.66</v>
      </c>
      <c r="E47" s="39">
        <f t="shared" si="0"/>
        <v>34.2</v>
      </c>
      <c r="F47" s="28">
        <f>'02'!J49</f>
        <v>1.04239556</v>
      </c>
      <c r="G47" s="39">
        <f t="shared" si="1"/>
        <v>35.65</v>
      </c>
      <c r="H47" s="39">
        <f t="shared" si="2"/>
        <v>324.04</v>
      </c>
    </row>
    <row r="48" spans="1:8" ht="10.5" customHeight="1">
      <c r="A48" s="197">
        <f>'[1]01'!A139</f>
        <v>39753</v>
      </c>
      <c r="B48" s="240">
        <f>'05'!C49+'05'!D49+'05'!E49</f>
        <v>297.83</v>
      </c>
      <c r="C48" s="198">
        <f>'07'!H32</f>
        <v>218.44</v>
      </c>
      <c r="D48" s="198">
        <v>185.67</v>
      </c>
      <c r="E48" s="39">
        <f t="shared" si="0"/>
        <v>32.77</v>
      </c>
      <c r="F48" s="28">
        <f>'02'!J50</f>
        <v>1.04071169</v>
      </c>
      <c r="G48" s="39">
        <f t="shared" si="1"/>
        <v>34.1</v>
      </c>
      <c r="H48" s="39">
        <f t="shared" si="2"/>
        <v>309.96</v>
      </c>
    </row>
    <row r="49" spans="1:8" ht="10.5" customHeight="1">
      <c r="A49" s="197">
        <f>'[1]01'!A140</f>
        <v>39783</v>
      </c>
      <c r="B49" s="240">
        <f>'05'!C50+'05'!D50+'05'!E50</f>
        <v>442.18</v>
      </c>
      <c r="C49" s="198">
        <f>'07'!H33</f>
        <v>95.49</v>
      </c>
      <c r="D49" s="198">
        <v>49.51</v>
      </c>
      <c r="E49" s="39">
        <f t="shared" si="0"/>
        <v>45.98</v>
      </c>
      <c r="F49" s="28">
        <f>'02'!J51</f>
        <v>1.03848</v>
      </c>
      <c r="G49" s="39">
        <f t="shared" si="1"/>
        <v>47.75</v>
      </c>
      <c r="H49" s="39">
        <f t="shared" si="2"/>
        <v>459.2</v>
      </c>
    </row>
    <row r="51" spans="2:8" ht="11.25" customHeight="1">
      <c r="B51" s="199">
        <f>SUM(B20:B49)</f>
        <v>8438.81</v>
      </c>
      <c r="C51" s="199">
        <f>SUM(C20:C49)</f>
        <v>1113.16</v>
      </c>
      <c r="D51" s="199">
        <f>SUM(D20:D49)</f>
        <v>425.84</v>
      </c>
      <c r="E51" s="199">
        <f>SUM(E20:E49)</f>
        <v>687.32</v>
      </c>
      <c r="F51" s="30"/>
      <c r="G51" s="199">
        <f>SUM(G20:G49)</f>
        <v>726.04</v>
      </c>
      <c r="H51" s="199">
        <f>SUM(H20:H49)</f>
        <v>8921.77</v>
      </c>
    </row>
    <row r="54" spans="4:5" ht="11.25" customHeight="1">
      <c r="D54" s="169"/>
      <c r="E54" s="169" t="s">
        <v>313</v>
      </c>
    </row>
    <row r="55" spans="4:5" ht="11.25" customHeight="1">
      <c r="D55" s="320" t="s">
        <v>314</v>
      </c>
      <c r="E55" s="169"/>
    </row>
    <row r="56" spans="4:5" ht="11.25" customHeight="1">
      <c r="D56" s="169"/>
      <c r="E56" s="169"/>
    </row>
  </sheetData>
  <sheetProtection/>
  <hyperlinks>
    <hyperlink ref="D55" r:id="rId1" display="www.sentenca.com.br"/>
  </hyperlinks>
  <printOptions/>
  <pageMargins left="0.9055118110236221" right="0.5118110236220472" top="0.984251968503937" bottom="0.7874015748031497" header="0.31496062992125984" footer="0.31496062992125984"/>
  <pageSetup horizontalDpi="600" verticalDpi="600" orientation="portrait" paperSize="9" r:id="rId2"/>
  <headerFooter>
    <oddHeader>&amp;R
&amp;"Tahoma,Normal"&amp;8Anexo: 08
Folha : 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ARRUDA</dc:creator>
  <cp:keywords/>
  <dc:description/>
  <cp:lastModifiedBy>User</cp:lastModifiedBy>
  <cp:lastPrinted>2015-04-10T13:44:21Z</cp:lastPrinted>
  <dcterms:created xsi:type="dcterms:W3CDTF">1998-10-10T16:06:08Z</dcterms:created>
  <dcterms:modified xsi:type="dcterms:W3CDTF">2015-04-10T20:13:59Z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